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5300" windowHeight="6360" activeTab="3"/>
  </bookViews>
  <sheets>
    <sheet name="Chart" sheetId="3" r:id="rId1"/>
    <sheet name="YouthRes  (FY22)" sheetId="1" r:id="rId2"/>
    <sheet name="TAYYA Current. (FY22)" sheetId="2" r:id="rId3"/>
    <sheet name="CAF Fall 2020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sdfasdf" localSheetId="2">#REF!</definedName>
    <definedName name="asdfasdf" localSheetId="1">#REF!</definedName>
    <definedName name="asdfasdf">#REF!</definedName>
    <definedName name="Average" localSheetId="0">#REF!</definedName>
    <definedName name="Average" localSheetId="2">#REF!</definedName>
    <definedName name="Average" localSheetId="1">#REF!</definedName>
    <definedName name="Average">#REF!</definedName>
    <definedName name="CAF_NEW" localSheetId="0">[10]RawDataCalcs!$L$70:$DB$70</definedName>
    <definedName name="CAF_NEW">[2]RawDataCalcs!$L$70:$DB$70</definedName>
    <definedName name="Cap" localSheetId="0">[11]RawDataCalcs!$L$13:$DB$13</definedName>
    <definedName name="Cap">[3]RawDataCalcs!$L$13:$DB$13</definedName>
    <definedName name="Data" localSheetId="0">#REF!</definedName>
    <definedName name="Data" localSheetId="2">#REF!</definedName>
    <definedName name="Data" localSheetId="1">#REF!</definedName>
    <definedName name="Data">#REF!</definedName>
    <definedName name="Floor" localSheetId="0">[11]RawDataCalcs!$L$12:$DB$12</definedName>
    <definedName name="Floor">[3]RawDataCalcs!$L$12:$DB$12</definedName>
    <definedName name="Funds" localSheetId="0">'[12]RawDataCalcs3386&amp;3401'!$L$68:$DB$68</definedName>
    <definedName name="Funds">'[4]RawDataCalcs3386&amp;3401'!$L$68:$DB$68</definedName>
    <definedName name="gk" localSheetId="0">#REF!</definedName>
    <definedName name="gk" localSheetId="2">#REF!</definedName>
    <definedName name="gk" localSheetId="1">#REF!</definedName>
    <definedName name="gk">#REF!</definedName>
    <definedName name="hhh" localSheetId="2">#REF!</definedName>
    <definedName name="hhh" localSheetId="1">#REF!</definedName>
    <definedName name="hhh">#REF!</definedName>
    <definedName name="JailDAverage" localSheetId="0">#REF!</definedName>
    <definedName name="JailDAverage" localSheetId="2">#REF!</definedName>
    <definedName name="JailDAverage" localSheetId="1">#REF!</definedName>
    <definedName name="JailDAverage">#REF!</definedName>
    <definedName name="JailDCap" localSheetId="0">[13]ALLRawDataCalcs!$L$80:$DB$80</definedName>
    <definedName name="JailDCap">[5]ALLRawDataCalcs!$L$80:$DB$80</definedName>
    <definedName name="JailDFloor" localSheetId="0">[13]ALLRawDataCalcs!$L$79:$DB$79</definedName>
    <definedName name="JailDFloor">[5]ALLRawDataCalcs!$L$79:$DB$79</definedName>
    <definedName name="JailDgk" localSheetId="0">#REF!</definedName>
    <definedName name="JailDgk" localSheetId="2">#REF!</definedName>
    <definedName name="JailDgk" localSheetId="1">#REF!</definedName>
    <definedName name="JailDgk">#REF!</definedName>
    <definedName name="JailDMax" localSheetId="0">#REF!</definedName>
    <definedName name="JailDMax" localSheetId="2">#REF!</definedName>
    <definedName name="JailDMax" localSheetId="1">#REF!</definedName>
    <definedName name="JailDMax">#REF!</definedName>
    <definedName name="JailDMedian" localSheetId="0">#REF!</definedName>
    <definedName name="JailDMedian" localSheetId="2">#REF!</definedName>
    <definedName name="JailDMedian" localSheetId="1">#REF!</definedName>
    <definedName name="JailDMedian">#REF!</definedName>
    <definedName name="kls" localSheetId="2">#REF!</definedName>
    <definedName name="kls" localSheetId="1">#REF!</definedName>
    <definedName name="kls">#REF!</definedName>
    <definedName name="ListProviders">'[6]List of Programs'!$A$24:$A$29</definedName>
    <definedName name="Max" localSheetId="0">#REF!</definedName>
    <definedName name="Max" localSheetId="2">#REF!</definedName>
    <definedName name="Max" localSheetId="1">#REF!</definedName>
    <definedName name="Max">#REF!</definedName>
    <definedName name="Median" localSheetId="0">#REF!</definedName>
    <definedName name="Median" localSheetId="2">#REF!</definedName>
    <definedName name="Median" localSheetId="1">#REF!</definedName>
    <definedName name="Median">#REF!</definedName>
    <definedName name="Min" localSheetId="0">#REF!</definedName>
    <definedName name="Min" localSheetId="2">#REF!</definedName>
    <definedName name="Min" localSheetId="1">#REF!</definedName>
    <definedName name="Min">#REF!</definedName>
    <definedName name="MT" localSheetId="2">#REF!</definedName>
    <definedName name="MT" localSheetId="1">#REF!</definedName>
    <definedName name="MT">#REF!</definedName>
    <definedName name="new" localSheetId="0">#REF!</definedName>
    <definedName name="new" localSheetId="2">#REF!</definedName>
    <definedName name="new" localSheetId="1">#REF!</definedName>
    <definedName name="new">#REF!</definedName>
    <definedName name="ok" localSheetId="2">#REF!</definedName>
    <definedName name="ok" localSheetId="1">#REF!</definedName>
    <definedName name="ok">#REF!</definedName>
    <definedName name="_xlnm.Print_Area" localSheetId="0">Chart!$B$1:$G$32</definedName>
    <definedName name="_xlnm.Print_Area" localSheetId="2">'TAYYA Current. (FY22)'!$C$3:$I$64</definedName>
    <definedName name="_xlnm.Print_Area" localSheetId="1">'YouthRes  (FY22)'!$C$1:$J$85</definedName>
    <definedName name="_xlnm.Print_Titles" localSheetId="3">'CAF Fall 2020'!$A:$A</definedName>
    <definedName name="Program_File" localSheetId="0">#REF!</definedName>
    <definedName name="Program_File" localSheetId="2">#REF!</definedName>
    <definedName name="Program_File" localSheetId="1">#REF!</definedName>
    <definedName name="Program_File">#REF!</definedName>
    <definedName name="Programs">'[6]List of Programs'!$B$3:$B$19</definedName>
    <definedName name="ProvFTE" localSheetId="0">'[14]FTE Data'!$A$3:$AW$56</definedName>
    <definedName name="ProvFTE">'[7]FTE Data'!$A$3:$AW$56</definedName>
    <definedName name="PurchasedBy" localSheetId="0">'[14]FTE Data'!$C$263:$AZ$657</definedName>
    <definedName name="PurchasedBy">'[7]FTE Data'!$C$263:$AZ$657</definedName>
    <definedName name="resmay2007" localSheetId="0">#REF!</definedName>
    <definedName name="resmay2007" localSheetId="2">#REF!</definedName>
    <definedName name="resmay2007" localSheetId="1">#REF!</definedName>
    <definedName name="resmay2007">#REF!</definedName>
    <definedName name="Site_list" localSheetId="0">[14]Lists!$A$2:$A$53</definedName>
    <definedName name="Site_list">[7]Lists!$A$2:$A$53</definedName>
    <definedName name="Source" localSheetId="0">#REF!</definedName>
    <definedName name="Source" localSheetId="2">#REF!</definedName>
    <definedName name="Source" localSheetId="1">#REF!</definedName>
    <definedName name="Source">#REF!</definedName>
    <definedName name="Source_2" localSheetId="0">#REF!</definedName>
    <definedName name="Source_2" localSheetId="2">#REF!</definedName>
    <definedName name="Source_2" localSheetId="1">#REF!</definedName>
    <definedName name="Source_2">#REF!</definedName>
    <definedName name="SourcePathAndFileName" localSheetId="0">#REF!</definedName>
    <definedName name="SourcePathAndFileName" localSheetId="2">#REF!</definedName>
    <definedName name="SourcePathAndFileName" localSheetId="1">#REF!</definedName>
    <definedName name="SourcePathAndFileName">#REF!</definedName>
    <definedName name="Total_UFR" localSheetId="0">#REF!</definedName>
    <definedName name="Total_UFR" localSheetId="2">#REF!</definedName>
    <definedName name="Total_UFR" localSheetId="1">#REF!</definedName>
    <definedName name="Total_UFR">#REF!</definedName>
    <definedName name="Total_UFRs" localSheetId="2">#REF!</definedName>
    <definedName name="Total_UFRs" localSheetId="1">#REF!</definedName>
    <definedName name="Total_UFRs">#REF!</definedName>
    <definedName name="Total_UFRs_" localSheetId="2">#REF!</definedName>
    <definedName name="Total_UFRs_" localSheetId="1">#REF!</definedName>
    <definedName name="Total_UFRs_">#REF!</definedName>
    <definedName name="UFR" localSheetId="2">'[8]Complete UFR List'!#REF!</definedName>
    <definedName name="UFR" localSheetId="1">'[8]Complete UFR List'!#REF!</definedName>
    <definedName name="UFR">'[8]Complete UFR List'!#REF!</definedName>
    <definedName name="UFRS" localSheetId="2">'[8]Complete UFR List'!#REF!</definedName>
    <definedName name="UFRS" localSheetId="1">'[8]Complete UFR List'!#REF!</definedName>
    <definedName name="UFRS">'[8]Complete UFR List'!#REF!</definedName>
  </definedNames>
  <calcPr calcId="145621"/>
</workbook>
</file>

<file path=xl/calcChain.xml><?xml version="1.0" encoding="utf-8"?>
<calcChain xmlns="http://schemas.openxmlformats.org/spreadsheetml/2006/main">
  <c r="BW22" i="4" l="1"/>
  <c r="BV22" i="4"/>
  <c r="BU22" i="4"/>
  <c r="BT22" i="4"/>
  <c r="BS22" i="4"/>
  <c r="BR22" i="4"/>
  <c r="BQ22" i="4"/>
  <c r="BP22" i="4"/>
  <c r="BY22" i="4" s="1"/>
  <c r="BY24" i="4" s="1"/>
  <c r="BW21" i="4"/>
  <c r="BV21" i="4"/>
  <c r="BU21" i="4"/>
  <c r="BT21" i="4"/>
  <c r="BS21" i="4"/>
  <c r="BR21" i="4"/>
  <c r="BQ21" i="4"/>
  <c r="BP21" i="4"/>
  <c r="BY18" i="4"/>
  <c r="BP18" i="4"/>
  <c r="BP17" i="4"/>
  <c r="C31" i="3"/>
  <c r="C22" i="3"/>
  <c r="H21" i="3"/>
  <c r="D21" i="3"/>
  <c r="D22" i="3" s="1"/>
  <c r="C20" i="3"/>
  <c r="H19" i="3"/>
  <c r="D19" i="3"/>
  <c r="D20" i="3" s="1"/>
  <c r="C18" i="3"/>
  <c r="H17" i="3"/>
  <c r="D17" i="3"/>
  <c r="D18" i="3" s="1"/>
  <c r="C16" i="3"/>
  <c r="H15" i="3"/>
  <c r="D15" i="3"/>
  <c r="D16" i="3" s="1"/>
  <c r="C14" i="3"/>
  <c r="H13" i="3"/>
  <c r="D13" i="3"/>
  <c r="D14" i="3" s="1"/>
  <c r="C12" i="3"/>
  <c r="H11" i="3"/>
  <c r="D11" i="3"/>
  <c r="D12" i="3" s="1"/>
  <c r="C10" i="3"/>
  <c r="D9" i="3"/>
  <c r="D10" i="3" s="1"/>
  <c r="C8" i="3"/>
  <c r="H7" i="3"/>
  <c r="D7" i="3"/>
  <c r="D8" i="3" s="1"/>
  <c r="C6" i="3"/>
  <c r="H5" i="3"/>
  <c r="D5" i="3"/>
  <c r="D6" i="3" s="1"/>
  <c r="C4" i="3"/>
  <c r="C26" i="3" s="1"/>
  <c r="H3" i="3"/>
  <c r="D3" i="3"/>
  <c r="D4" i="3" s="1"/>
  <c r="E62" i="2"/>
  <c r="D62" i="2"/>
  <c r="D61" i="2"/>
  <c r="J60" i="2"/>
  <c r="I60" i="2"/>
  <c r="K60" i="2" s="1"/>
  <c r="L60" i="2" s="1"/>
  <c r="D60" i="2"/>
  <c r="D59" i="2"/>
  <c r="D58" i="2"/>
  <c r="D44" i="2"/>
  <c r="D43" i="2"/>
  <c r="D42" i="2"/>
  <c r="D41" i="2"/>
  <c r="D40" i="2"/>
  <c r="D39" i="2"/>
  <c r="D38" i="2"/>
  <c r="D37" i="2"/>
  <c r="D36" i="2"/>
  <c r="D35" i="2"/>
  <c r="D34" i="2"/>
  <c r="E25" i="2"/>
  <c r="C25" i="2"/>
  <c r="E23" i="2"/>
  <c r="C23" i="2"/>
  <c r="E22" i="2"/>
  <c r="F22" i="2" s="1"/>
  <c r="C22" i="2"/>
  <c r="D20" i="2"/>
  <c r="C20" i="2"/>
  <c r="D19" i="2"/>
  <c r="C19" i="2"/>
  <c r="E17" i="2"/>
  <c r="F17" i="2" s="1"/>
  <c r="D17" i="2"/>
  <c r="E16" i="2"/>
  <c r="F16" i="2" s="1"/>
  <c r="D16" i="2"/>
  <c r="E15" i="2"/>
  <c r="F15" i="2" s="1"/>
  <c r="D15" i="2"/>
  <c r="E14" i="2"/>
  <c r="F14" i="2" s="1"/>
  <c r="D14" i="2"/>
  <c r="E13" i="2"/>
  <c r="F13" i="2" s="1"/>
  <c r="D13" i="2"/>
  <c r="E12" i="2"/>
  <c r="F12" i="2" s="1"/>
  <c r="D12" i="2"/>
  <c r="E11" i="2"/>
  <c r="F11" i="2" s="1"/>
  <c r="D11" i="2"/>
  <c r="E10" i="2"/>
  <c r="F10" i="2" s="1"/>
  <c r="D10" i="2"/>
  <c r="E9" i="2"/>
  <c r="F9" i="2" s="1"/>
  <c r="D9" i="2"/>
  <c r="E8" i="2"/>
  <c r="F8" i="2" s="1"/>
  <c r="D8" i="2"/>
  <c r="E7" i="2"/>
  <c r="E18" i="2" s="1"/>
  <c r="D7" i="2"/>
  <c r="D83" i="1"/>
  <c r="K82" i="1"/>
  <c r="K81" i="1"/>
  <c r="K80" i="1"/>
  <c r="K79" i="1"/>
  <c r="K78" i="1"/>
  <c r="K77" i="1"/>
  <c r="K76" i="1"/>
  <c r="D75" i="1"/>
  <c r="D74" i="1"/>
  <c r="D55" i="1"/>
  <c r="D54" i="1"/>
  <c r="D53" i="1"/>
  <c r="D52" i="1"/>
  <c r="D51" i="1"/>
  <c r="D50" i="1"/>
  <c r="D48" i="1"/>
  <c r="D56" i="1" s="1"/>
  <c r="D47" i="1"/>
  <c r="D46" i="1"/>
  <c r="D44" i="1"/>
  <c r="D43" i="1"/>
  <c r="D42" i="1"/>
  <c r="D33" i="1"/>
  <c r="D31" i="1"/>
  <c r="C29" i="1"/>
  <c r="C28" i="1"/>
  <c r="C27" i="1"/>
  <c r="C26" i="1"/>
  <c r="C25" i="1"/>
  <c r="D23" i="1"/>
  <c r="D22" i="1"/>
  <c r="C22" i="1"/>
  <c r="E20" i="1"/>
  <c r="F20" i="1" s="1"/>
  <c r="D20" i="1"/>
  <c r="C20" i="1"/>
  <c r="E19" i="1"/>
  <c r="F19" i="1" s="1"/>
  <c r="D19" i="1"/>
  <c r="C19" i="1"/>
  <c r="E18" i="1"/>
  <c r="F18" i="1" s="1"/>
  <c r="D18" i="1"/>
  <c r="C18" i="1"/>
  <c r="E17" i="1"/>
  <c r="F17" i="1" s="1"/>
  <c r="D17" i="1"/>
  <c r="C17" i="1"/>
  <c r="E16" i="1"/>
  <c r="F16" i="1" s="1"/>
  <c r="D16" i="1"/>
  <c r="C16" i="1"/>
  <c r="E15" i="1"/>
  <c r="F15" i="1" s="1"/>
  <c r="D15" i="1"/>
  <c r="C15" i="1"/>
  <c r="E14" i="1"/>
  <c r="F14" i="1" s="1"/>
  <c r="D14" i="1"/>
  <c r="C14" i="1"/>
  <c r="E13" i="1"/>
  <c r="F13" i="1" s="1"/>
  <c r="D13" i="1"/>
  <c r="C13" i="1"/>
  <c r="E12" i="1"/>
  <c r="F12" i="1" s="1"/>
  <c r="D12" i="1"/>
  <c r="C12" i="1"/>
  <c r="E11" i="1"/>
  <c r="F11" i="1" s="1"/>
  <c r="D11" i="1"/>
  <c r="C11" i="1"/>
  <c r="E10" i="1"/>
  <c r="F10" i="1" s="1"/>
  <c r="D10" i="1"/>
  <c r="C10" i="1"/>
  <c r="E9" i="1"/>
  <c r="F9" i="1" s="1"/>
  <c r="D9" i="1"/>
  <c r="C9" i="1"/>
  <c r="E8" i="1"/>
  <c r="F8" i="1" s="1"/>
  <c r="D8" i="1"/>
  <c r="C8" i="1"/>
  <c r="E7" i="1"/>
  <c r="F7" i="1" s="1"/>
  <c r="D7" i="1"/>
  <c r="C7" i="1"/>
  <c r="F5" i="1"/>
  <c r="L82" i="1" s="1"/>
  <c r="J3" i="3" l="1"/>
  <c r="J7" i="3"/>
  <c r="J11" i="3"/>
  <c r="J15" i="3"/>
  <c r="J19" i="3"/>
  <c r="J5" i="3"/>
  <c r="J13" i="3"/>
  <c r="J17" i="3"/>
  <c r="J21" i="3"/>
  <c r="F7" i="2"/>
  <c r="F18" i="2" s="1"/>
  <c r="F21" i="1"/>
  <c r="M76" i="1"/>
  <c r="M80" i="1"/>
  <c r="D79" i="1" s="1"/>
  <c r="E27" i="1" s="1"/>
  <c r="F27" i="1" s="1"/>
  <c r="M82" i="1"/>
  <c r="E21" i="1"/>
  <c r="L77" i="1" s="1"/>
  <c r="M77" i="1" s="1"/>
  <c r="D76" i="1" s="1"/>
  <c r="E25" i="1" s="1"/>
  <c r="F25" i="1" s="1"/>
  <c r="L78" i="1"/>
  <c r="M78" i="1" s="1"/>
  <c r="D77" i="1" s="1"/>
  <c r="E26" i="1" s="1"/>
  <c r="F26" i="1" s="1"/>
  <c r="L79" i="1"/>
  <c r="M79" i="1" s="1"/>
  <c r="L80" i="1"/>
  <c r="L81" i="1"/>
  <c r="M81" i="1" s="1"/>
  <c r="D80" i="1" s="1"/>
  <c r="E28" i="1" s="1"/>
  <c r="F28" i="1" s="1"/>
  <c r="L76" i="1"/>
  <c r="F19" i="2" l="1"/>
  <c r="F20" i="2"/>
  <c r="F21" i="2" s="1"/>
  <c r="F23" i="2" s="1"/>
  <c r="F24" i="2" s="1"/>
  <c r="D81" i="1"/>
  <c r="E29" i="1" s="1"/>
  <c r="F29" i="1" s="1"/>
  <c r="F23" i="1"/>
  <c r="F24" i="1" s="1"/>
  <c r="F30" i="1" s="1"/>
  <c r="F22" i="1"/>
  <c r="F25" i="2" l="1"/>
  <c r="F26" i="2" s="1"/>
  <c r="F27" i="2" s="1"/>
  <c r="F31" i="1"/>
  <c r="F32" i="1" s="1"/>
  <c r="F29" i="2" l="1"/>
  <c r="F30" i="2"/>
  <c r="F28" i="2"/>
  <c r="F34" i="1"/>
  <c r="F35" i="1" s="1"/>
  <c r="F36" i="1" s="1"/>
  <c r="F33" i="1"/>
</calcChain>
</file>

<file path=xl/comments1.xml><?xml version="1.0" encoding="utf-8"?>
<comments xmlns="http://schemas.openxmlformats.org/spreadsheetml/2006/main">
  <authors>
    <author>kara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 xml:space="preserve">kara:
Median is the Massachusetts 50th percentile salary from the BLS
</t>
        </r>
      </text>
    </comment>
  </commentList>
</comments>
</file>

<file path=xl/sharedStrings.xml><?xml version="1.0" encoding="utf-8"?>
<sst xmlns="http://schemas.openxmlformats.org/spreadsheetml/2006/main" count="360" uniqueCount="237">
  <si>
    <t xml:space="preserve">Youth Residential Model Budget 
</t>
  </si>
  <si>
    <t>Beds:</t>
  </si>
  <si>
    <t>Bed Days:</t>
  </si>
  <si>
    <t>Salary</t>
  </si>
  <si>
    <t>FTE</t>
  </si>
  <si>
    <t>Expense</t>
  </si>
  <si>
    <t>Total Program Staff</t>
  </si>
  <si>
    <t>Tax and Fringe</t>
  </si>
  <si>
    <t>Total Compensation</t>
  </si>
  <si>
    <t>Total Reimb excl M&amp;G</t>
  </si>
  <si>
    <t>Admin. Allocation</t>
  </si>
  <si>
    <t>TOTAL</t>
  </si>
  <si>
    <t>CAF:</t>
  </si>
  <si>
    <t>RATE:</t>
  </si>
  <si>
    <t>Rate with Utilization Rate:</t>
  </si>
  <si>
    <t>MASTER DATA LOOK-UP TABLE</t>
  </si>
  <si>
    <t xml:space="preserve">Benchmark Salaries </t>
  </si>
  <si>
    <t>Source</t>
  </si>
  <si>
    <t>Program Director</t>
  </si>
  <si>
    <t>FY19 Weighted Ave. UFR</t>
  </si>
  <si>
    <t>Asst. Program Director</t>
  </si>
  <si>
    <t>Clinical Director</t>
  </si>
  <si>
    <t>BLS 2017/2018 Median</t>
  </si>
  <si>
    <t>Psychiatry</t>
  </si>
  <si>
    <t>Benchmarked to Congregate Care 101 CMR 413</t>
  </si>
  <si>
    <t>Mental Health Professional (LMSW)</t>
  </si>
  <si>
    <t>Recreational Therapist</t>
  </si>
  <si>
    <t>BLS 2017/2018 Median DC III</t>
  </si>
  <si>
    <t xml:space="preserve">Registered Nurse </t>
  </si>
  <si>
    <t>Tutor</t>
  </si>
  <si>
    <t>Purchaser reccomendation</t>
  </si>
  <si>
    <t>Educational Coordinator</t>
  </si>
  <si>
    <t>Residential Supervisor</t>
  </si>
  <si>
    <t>Residential Staff</t>
  </si>
  <si>
    <t>Administrative Assistant</t>
  </si>
  <si>
    <t>Support Staff</t>
  </si>
  <si>
    <t>Residential Staff relief</t>
  </si>
  <si>
    <t>RN Relief</t>
  </si>
  <si>
    <t>Benchmark FTEs</t>
  </si>
  <si>
    <t>Mental Health Professional</t>
  </si>
  <si>
    <t>Nursing</t>
  </si>
  <si>
    <t>Residenital Staff</t>
  </si>
  <si>
    <t>Benchmark Expenses</t>
  </si>
  <si>
    <t>C.257 Benchmark</t>
  </si>
  <si>
    <t>PFLMA Trust Contribution</t>
  </si>
  <si>
    <t>bed day/FTE</t>
  </si>
  <si>
    <t>2019 UFR</t>
  </si>
  <si>
    <t>Staff Training (per FTE)</t>
  </si>
  <si>
    <t>Transportation (per bed day)</t>
  </si>
  <si>
    <t>Inc Med/Med/Pharmacy (per bed day)</t>
  </si>
  <si>
    <t>Program Supplies/Materials (per bed day)</t>
  </si>
  <si>
    <t>Other Program Expenses (per bed day)</t>
  </si>
  <si>
    <t>CAF</t>
  </si>
  <si>
    <t xml:space="preserve"> Prospective FY22 &amp; FY23</t>
  </si>
  <si>
    <t>TAYYA</t>
  </si>
  <si>
    <t>Capacity</t>
  </si>
  <si>
    <t>Clinician (MA Lvl)</t>
  </si>
  <si>
    <t>Registered Nurse</t>
  </si>
  <si>
    <t>Family Engagement Spec.</t>
  </si>
  <si>
    <t>Caseworker</t>
  </si>
  <si>
    <t>Recovery Specialist Supervisor</t>
  </si>
  <si>
    <t xml:space="preserve">Recovery Specialist  </t>
  </si>
  <si>
    <t>Vocational/Educational Coord.</t>
  </si>
  <si>
    <t>DC Relief Staff</t>
  </si>
  <si>
    <t>Total Reimb Exp. Excl. M&amp;G</t>
  </si>
  <si>
    <t xml:space="preserve">Per Bed Day rate </t>
  </si>
  <si>
    <t>Per Bed Day rate (90% utilization)</t>
  </si>
  <si>
    <t>Per Bed Day rate (85% utilization)</t>
  </si>
  <si>
    <t>Per Bed Day rate (80% utilization)</t>
  </si>
  <si>
    <t>Master Data Look-Up Table</t>
  </si>
  <si>
    <t>Benchmark Salaries</t>
  </si>
  <si>
    <t>FY19 rate plus CAF</t>
  </si>
  <si>
    <t>Tax &amp; Fringe</t>
  </si>
  <si>
    <t>C. 257 Benchmark</t>
  </si>
  <si>
    <t>Effective 7/1/19</t>
  </si>
  <si>
    <t xml:space="preserve">                                                               </t>
  </si>
  <si>
    <t xml:space="preserve"> </t>
  </si>
  <si>
    <t>Program Expenses (per bed day)</t>
  </si>
  <si>
    <t xml:space="preserve">FY19 Weighted Ave. UFR </t>
  </si>
  <si>
    <t>Admin Allocation</t>
  </si>
  <si>
    <t>Median</t>
  </si>
  <si>
    <t>BLS MA</t>
  </si>
  <si>
    <t>Position</t>
  </si>
  <si>
    <t>Avg</t>
  </si>
  <si>
    <t>Minimum Education and/or certification</t>
  </si>
  <si>
    <t>C.257 Average</t>
  </si>
  <si>
    <t>Hourly Difference b/w Avg &amp; C.257</t>
  </si>
  <si>
    <t>Direct Care  (hourly)</t>
  </si>
  <si>
    <t>Direct Care, Direct Care Blend, Non Specialized DC, Peer mentor, Family Specialist</t>
  </si>
  <si>
    <t>High School diploma / GED / State Training</t>
  </si>
  <si>
    <t>Direct Care</t>
  </si>
  <si>
    <t>Direct Care III (hourly)</t>
  </si>
  <si>
    <t>Direct Care Supervisor, Direct Care Bachelors</t>
  </si>
  <si>
    <t>Bachelors Level or 5+ years related experience</t>
  </si>
  <si>
    <t>Direct Care III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</si>
  <si>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</si>
  <si>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</si>
  <si>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</si>
  <si>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</si>
  <si>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</si>
  <si>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</si>
  <si>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</si>
  <si>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</si>
  <si>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Case Manager / Social Worker / Clinical w/o independent License (hourly)</t>
  </si>
  <si>
    <t>LDAC1,  LMSW, LCSW, CADAC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</si>
  <si>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</si>
  <si>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</si>
  <si>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</si>
  <si>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</si>
  <si>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</si>
  <si>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</si>
  <si>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</si>
  <si>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</si>
  <si>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Director, Supervising Professional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</si>
  <si>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</si>
  <si>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</si>
  <si>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</si>
  <si>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</si>
  <si>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</si>
  <si>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</si>
  <si>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</si>
  <si>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</si>
  <si>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</si>
  <si>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</si>
  <si>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</si>
  <si>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and Relief Staff are Benchmarked to Direct Care I &amp; II</t>
  </si>
  <si>
    <t xml:space="preserve">Overnight staff (asleep or awake) bench to $14.25 / hr </t>
  </si>
  <si>
    <t xml:space="preserve">Tax and Fringe  =  </t>
  </si>
  <si>
    <t>CAF =</t>
  </si>
  <si>
    <t>PFMLA =</t>
  </si>
  <si>
    <t>Massachusetts Economic Indicators</t>
  </si>
  <si>
    <t>IHS Markit, Fall 2020 Forecast</t>
  </si>
  <si>
    <t>Prepared by Michael Lynch, 781-301-9129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</si>
  <si>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</si>
  <si>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</si>
  <si>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</si>
  <si>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</si>
  <si>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</si>
  <si>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</si>
  <si>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</si>
  <si>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</si>
  <si>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</si>
  <si>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</si>
  <si>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</si>
  <si>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</si>
  <si>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</si>
  <si>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</si>
  <si>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</si>
  <si>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</si>
  <si>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</si>
  <si>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</si>
  <si>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</si>
  <si>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</si>
  <si>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</si>
  <si>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</si>
  <si>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</si>
  <si>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</si>
  <si>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</si>
  <si>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</si>
  <si>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</si>
  <si>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</si>
  <si>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</si>
  <si>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</si>
  <si>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</si>
  <si>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</si>
  <si>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</si>
  <si>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</si>
  <si>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</si>
  <si>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</si>
  <si>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</si>
  <si>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</si>
  <si>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</si>
  <si>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</si>
  <si>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</si>
  <si>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</si>
  <si>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</si>
  <si>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</si>
  <si>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</si>
  <si>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</si>
  <si>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</si>
  <si>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</si>
  <si>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</si>
  <si>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</si>
  <si>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</si>
  <si>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</si>
  <si>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</si>
  <si>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</si>
  <si>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</si>
  <si>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</si>
  <si>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</si>
  <si>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</si>
  <si>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</si>
  <si>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</si>
  <si>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</si>
  <si>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</si>
  <si>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</si>
  <si>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</si>
  <si>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</si>
  <si>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</si>
  <si>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</si>
  <si>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</si>
  <si>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</si>
  <si>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</si>
  <si>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</si>
  <si>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</si>
  <si>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</si>
  <si>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</si>
  <si>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</si>
  <si>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</si>
  <si>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</si>
  <si>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</si>
  <si>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</si>
  <si>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</si>
  <si>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</si>
  <si>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</si>
  <si>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</si>
  <si>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</si>
  <si>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</si>
  <si>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</si>
  <si>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</si>
  <si>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</si>
  <si>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</si>
  <si>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</si>
  <si>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</si>
  <si>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</si>
  <si>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</si>
  <si>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</si>
  <si>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</si>
  <si>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</si>
  <si>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</si>
  <si>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 July  1, 2021</t>
  </si>
  <si>
    <t xml:space="preserve">Base period: </t>
  </si>
  <si>
    <t>FY21Q4</t>
  </si>
  <si>
    <t>Average</t>
  </si>
  <si>
    <t xml:space="preserve">Prospective rate period: </t>
  </si>
  <si>
    <t>7/1/21 - 12/31/23</t>
  </si>
  <si>
    <t>(FY22 and FY23)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</si>
</sst>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\$#,##0.00"/>
    <numFmt numFmtId="168" formatCode="_(&quot;$&quot;* #,##0_);_(&quot;$&quot;* \(#,##0\);_(&quot;$&quot;* &quot;-&quot;??_);_(@_)"/>
    <numFmt numFmtId="169" formatCode="\$#,##0"/>
    <numFmt numFmtId="170" formatCode="#,##0.000"/>
    <numFmt numFmtId="171" formatCode="[$-409]mmmm\ d\,\ yyyy;@"/>
    <numFmt numFmtId="172" formatCode="0.000"/>
    <numFmt numFmtId="173" formatCode="0.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8"/>
      <color indexed="8"/>
      <name val="Arial"/>
      <family val="2"/>
    </font>
    <font>
      <sz val="10"/>
      <color theme="1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10"/>
      <color theme="1"/>
      <name val="Tahoma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2"/>
      <color indexed="3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58"/>
      </bottom>
      <diagonal/>
    </border>
    <border>
      <left/>
      <right/>
      <top/>
      <bottom style="thin">
        <color indexed="58"/>
      </bottom>
      <diagonal/>
    </border>
    <border>
      <left/>
      <right style="medium">
        <color indexed="64"/>
      </right>
      <top/>
      <bottom style="thin">
        <color indexed="5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58"/>
      </top>
      <bottom style="double">
        <color indexed="64"/>
      </bottom>
      <diagonal/>
    </border>
    <border>
      <left/>
      <right style="medium">
        <color indexed="64"/>
      </right>
      <top style="thin">
        <color indexed="5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B05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0"/>
      </left>
      <right/>
      <top style="thin">
        <color rgb="FFFF0000"/>
      </top>
      <bottom style="thin">
        <color theme="0"/>
      </bottom>
      <diagonal/>
    </border>
    <border>
      <left style="thin">
        <color theme="0"/>
      </left>
      <right/>
      <top style="thin">
        <color rgb="FF00B050"/>
      </top>
      <bottom/>
      <diagonal/>
    </border>
    <border>
      <left/>
      <right/>
      <top style="thin">
        <color theme="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0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4" borderId="0" applyNumberFormat="0" applyBorder="0" applyAlignment="0" applyProtection="0"/>
    <xf numFmtId="0" fontId="21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0" borderId="37" applyNumberFormat="0" applyFont="0" applyProtection="0">
      <alignment wrapText="1"/>
    </xf>
    <xf numFmtId="0" fontId="24" fillId="25" borderId="38" applyNumberFormat="0" applyAlignment="0" applyProtection="0"/>
    <xf numFmtId="0" fontId="24" fillId="25" borderId="38" applyNumberFormat="0" applyAlignment="0" applyProtection="0"/>
    <xf numFmtId="0" fontId="24" fillId="25" borderId="38" applyNumberFormat="0" applyAlignment="0" applyProtection="0"/>
    <xf numFmtId="0" fontId="25" fillId="26" borderId="39" applyNumberFormat="0" applyAlignment="0" applyProtection="0"/>
    <xf numFmtId="41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40" applyNumberFormat="0" applyProtection="0">
      <alignment wrapText="1"/>
    </xf>
    <xf numFmtId="0" fontId="31" fillId="9" borderId="0" applyNumberFormat="0" applyBorder="0" applyAlignment="0" applyProtection="0"/>
    <xf numFmtId="0" fontId="32" fillId="0" borderId="41" applyNumberFormat="0" applyProtection="0">
      <alignment wrapText="1"/>
    </xf>
    <xf numFmtId="0" fontId="33" fillId="0" borderId="42" applyNumberFormat="0" applyFill="0" applyAlignment="0" applyProtection="0"/>
    <xf numFmtId="0" fontId="2" fillId="0" borderId="1" applyNumberFormat="0" applyFill="0" applyAlignment="0" applyProtection="0"/>
    <xf numFmtId="0" fontId="33" fillId="0" borderId="42" applyNumberFormat="0" applyFill="0" applyAlignment="0" applyProtection="0"/>
    <xf numFmtId="0" fontId="34" fillId="0" borderId="43" applyNumberFormat="0" applyFill="0" applyAlignment="0" applyProtection="0"/>
    <xf numFmtId="0" fontId="3" fillId="0" borderId="2" applyNumberFormat="0" applyFill="0" applyAlignment="0" applyProtection="0"/>
    <xf numFmtId="0" fontId="34" fillId="0" borderId="43" applyNumberFormat="0" applyFill="0" applyAlignment="0" applyProtection="0"/>
    <xf numFmtId="0" fontId="35" fillId="0" borderId="44" applyNumberFormat="0" applyFill="0" applyAlignment="0" applyProtection="0"/>
    <xf numFmtId="0" fontId="4" fillId="0" borderId="3" applyNumberFormat="0" applyFill="0" applyAlignment="0" applyProtection="0"/>
    <xf numFmtId="0" fontId="35" fillId="0" borderId="44" applyNumberFormat="0" applyFill="0" applyAlignment="0" applyProtection="0"/>
    <xf numFmtId="0" fontId="3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2" borderId="38" applyNumberFormat="0" applyAlignment="0" applyProtection="0"/>
    <xf numFmtId="0" fontId="37" fillId="12" borderId="38" applyNumberFormat="0" applyAlignment="0" applyProtection="0"/>
    <xf numFmtId="0" fontId="37" fillId="12" borderId="38" applyNumberFormat="0" applyAlignment="0" applyProtection="0"/>
    <xf numFmtId="0" fontId="38" fillId="0" borderId="45" applyNumberFormat="0" applyFill="0" applyAlignment="0" applyProtection="0"/>
    <xf numFmtId="0" fontId="5" fillId="0" borderId="4" applyNumberFormat="0" applyFill="0" applyAlignment="0" applyProtection="0"/>
    <xf numFmtId="0" fontId="38" fillId="0" borderId="45" applyNumberFormat="0" applyFill="0" applyAlignment="0" applyProtection="0"/>
    <xf numFmtId="0" fontId="39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6" fillId="0" borderId="0"/>
    <xf numFmtId="0" fontId="26" fillId="0" borderId="0"/>
    <xf numFmtId="0" fontId="40" fillId="0" borderId="0"/>
    <xf numFmtId="0" fontId="26" fillId="0" borderId="0"/>
    <xf numFmtId="0" fontId="41" fillId="0" borderId="0"/>
    <xf numFmtId="0" fontId="41" fillId="0" borderId="0" applyAlignment="0"/>
    <xf numFmtId="0" fontId="18" fillId="0" borderId="0"/>
    <xf numFmtId="0" fontId="26" fillId="0" borderId="0"/>
    <xf numFmtId="0" fontId="1" fillId="0" borderId="0"/>
    <xf numFmtId="0" fontId="14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14" fillId="0" borderId="0"/>
    <xf numFmtId="0" fontId="27" fillId="0" borderId="0"/>
    <xf numFmtId="0" fontId="26" fillId="0" borderId="0"/>
    <xf numFmtId="0" fontId="27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42" fillId="0" borderId="0"/>
    <xf numFmtId="0" fontId="1" fillId="0" borderId="0"/>
    <xf numFmtId="0" fontId="1" fillId="0" borderId="0"/>
    <xf numFmtId="0" fontId="26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>
      <alignment vertical="top"/>
    </xf>
    <xf numFmtId="0" fontId="43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1" fillId="0" borderId="0"/>
    <xf numFmtId="0" fontId="27" fillId="0" borderId="0"/>
    <xf numFmtId="0" fontId="26" fillId="0" borderId="0"/>
    <xf numFmtId="0" fontId="26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3" borderId="5" applyNumberFormat="0" applyFont="0" applyAlignment="0" applyProtection="0"/>
    <xf numFmtId="0" fontId="26" fillId="28" borderId="46" applyNumberFormat="0" applyFont="0" applyAlignment="0" applyProtection="0"/>
    <xf numFmtId="0" fontId="26" fillId="28" borderId="46" applyNumberFormat="0" applyFont="0" applyAlignment="0" applyProtection="0"/>
    <xf numFmtId="0" fontId="45" fillId="25" borderId="47" applyNumberFormat="0" applyAlignment="0" applyProtection="0"/>
    <xf numFmtId="0" fontId="45" fillId="25" borderId="47" applyNumberFormat="0" applyAlignment="0" applyProtection="0"/>
    <xf numFmtId="0" fontId="45" fillId="25" borderId="47" applyNumberFormat="0" applyAlignment="0" applyProtection="0"/>
    <xf numFmtId="0" fontId="32" fillId="0" borderId="48" applyNumberFormat="0" applyProtection="0">
      <alignment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6" fillId="0" borderId="0" applyNumberFormat="0" applyProtection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49" applyNumberFormat="0" applyFill="0" applyAlignment="0" applyProtection="0"/>
    <xf numFmtId="0" fontId="48" fillId="0" borderId="49" applyNumberFormat="0" applyFill="0" applyAlignment="0" applyProtection="0"/>
    <xf numFmtId="0" fontId="48" fillId="0" borderId="49" applyNumberFormat="0" applyFill="0" applyAlignment="0" applyProtection="0"/>
    <xf numFmtId="0" fontId="4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307">
    <xf numFmtId="0" fontId="0" fillId="0" borderId="0" xfId="0"/>
    <xf numFmtId="0" fontId="10" fillId="0" borderId="0" xfId="4" applyFont="1"/>
    <xf numFmtId="14" fontId="11" fillId="0" borderId="0" xfId="4" applyNumberFormat="1" applyFont="1" applyAlignment="1">
      <alignment horizontal="left"/>
    </xf>
    <xf numFmtId="0" fontId="6" fillId="4" borderId="6" xfId="4" applyFont="1" applyFill="1" applyBorder="1" applyAlignment="1">
      <alignment horizontal="center" wrapText="1"/>
    </xf>
    <xf numFmtId="0" fontId="6" fillId="4" borderId="7" xfId="4" applyFont="1" applyFill="1" applyBorder="1" applyAlignment="1">
      <alignment horizontal="center" wrapText="1"/>
    </xf>
    <xf numFmtId="0" fontId="6" fillId="4" borderId="8" xfId="4" applyFont="1" applyFill="1" applyBorder="1" applyAlignment="1">
      <alignment horizontal="center" wrapText="1"/>
    </xf>
    <xf numFmtId="0" fontId="6" fillId="4" borderId="9" xfId="4" applyFont="1" applyFill="1" applyBorder="1" applyAlignment="1">
      <alignment horizontal="center" wrapText="1"/>
    </xf>
    <xf numFmtId="0" fontId="6" fillId="4" borderId="10" xfId="4" applyFont="1" applyFill="1" applyBorder="1" applyAlignment="1">
      <alignment horizontal="center" wrapText="1"/>
    </xf>
    <xf numFmtId="0" fontId="6" fillId="4" borderId="11" xfId="4" applyFont="1" applyFill="1" applyBorder="1" applyAlignment="1">
      <alignment horizontal="center" wrapText="1"/>
    </xf>
    <xf numFmtId="0" fontId="12" fillId="0" borderId="6" xfId="4" applyFont="1" applyBorder="1" applyAlignment="1">
      <alignment horizontal="right"/>
    </xf>
    <xf numFmtId="0" fontId="12" fillId="0" borderId="7" xfId="4" applyFont="1" applyBorder="1" applyAlignment="1">
      <alignment horizontal="center"/>
    </xf>
    <xf numFmtId="0" fontId="12" fillId="0" borderId="7" xfId="4" applyFont="1" applyBorder="1" applyAlignment="1">
      <alignment horizontal="right"/>
    </xf>
    <xf numFmtId="3" fontId="12" fillId="0" borderId="8" xfId="4" applyNumberFormat="1" applyFont="1" applyBorder="1" applyAlignment="1">
      <alignment horizontal="center"/>
    </xf>
    <xf numFmtId="0" fontId="12" fillId="0" borderId="12" xfId="4" applyFont="1" applyBorder="1"/>
    <xf numFmtId="0" fontId="12" fillId="0" borderId="0" xfId="4" applyFont="1" applyBorder="1" applyAlignment="1">
      <alignment horizontal="center"/>
    </xf>
    <xf numFmtId="0" fontId="12" fillId="0" borderId="13" xfId="4" applyFont="1" applyBorder="1" applyAlignment="1">
      <alignment horizontal="center"/>
    </xf>
    <xf numFmtId="0" fontId="13" fillId="0" borderId="14" xfId="4" applyFont="1" applyFill="1" applyBorder="1" applyAlignment="1"/>
    <xf numFmtId="42" fontId="13" fillId="0" borderId="15" xfId="4" applyNumberFormat="1" applyFont="1" applyFill="1" applyBorder="1"/>
    <xf numFmtId="4" fontId="13" fillId="0" borderId="15" xfId="4" applyNumberFormat="1" applyFont="1" applyFill="1" applyBorder="1"/>
    <xf numFmtId="164" fontId="13" fillId="0" borderId="16" xfId="4" applyNumberFormat="1" applyFont="1" applyFill="1" applyBorder="1"/>
    <xf numFmtId="165" fontId="10" fillId="0" borderId="0" xfId="1" applyNumberFormat="1" applyFont="1"/>
    <xf numFmtId="10" fontId="10" fillId="0" borderId="0" xfId="3" applyNumberFormat="1" applyFont="1"/>
    <xf numFmtId="0" fontId="13" fillId="0" borderId="17" xfId="4" applyFont="1" applyFill="1" applyBorder="1" applyAlignment="1"/>
    <xf numFmtId="42" fontId="13" fillId="0" borderId="0" xfId="4" applyNumberFormat="1" applyFont="1" applyFill="1" applyBorder="1"/>
    <xf numFmtId="4" fontId="13" fillId="0" borderId="0" xfId="4" applyNumberFormat="1" applyFont="1" applyFill="1" applyBorder="1"/>
    <xf numFmtId="164" fontId="13" fillId="0" borderId="18" xfId="4" applyNumberFormat="1" applyFont="1" applyFill="1" applyBorder="1"/>
    <xf numFmtId="0" fontId="13" fillId="0" borderId="19" xfId="4" applyFont="1" applyFill="1" applyBorder="1" applyAlignment="1"/>
    <xf numFmtId="42" fontId="13" fillId="0" borderId="20" xfId="4" applyNumberFormat="1" applyFont="1" applyFill="1" applyBorder="1"/>
    <xf numFmtId="4" fontId="13" fillId="0" borderId="20" xfId="4" applyNumberFormat="1" applyFont="1" applyFill="1" applyBorder="1"/>
    <xf numFmtId="164" fontId="13" fillId="0" borderId="21" xfId="4" applyNumberFormat="1" applyFont="1" applyFill="1" applyBorder="1"/>
    <xf numFmtId="0" fontId="12" fillId="0" borderId="22" xfId="4" applyFont="1" applyFill="1" applyBorder="1"/>
    <xf numFmtId="0" fontId="12" fillId="0" borderId="20" xfId="4" applyFont="1" applyFill="1" applyBorder="1"/>
    <xf numFmtId="4" fontId="12" fillId="0" borderId="20" xfId="4" applyNumberFormat="1" applyFont="1" applyFill="1" applyBorder="1"/>
    <xf numFmtId="164" fontId="12" fillId="0" borderId="23" xfId="4" applyNumberFormat="1" applyFont="1" applyFill="1" applyBorder="1"/>
    <xf numFmtId="0" fontId="13" fillId="0" borderId="12" xfId="4" applyFont="1" applyFill="1" applyBorder="1"/>
    <xf numFmtId="10" fontId="13" fillId="0" borderId="0" xfId="3" applyNumberFormat="1" applyFont="1" applyFill="1" applyBorder="1" applyAlignment="1">
      <alignment horizontal="center"/>
    </xf>
    <xf numFmtId="0" fontId="12" fillId="0" borderId="0" xfId="4" applyFont="1" applyFill="1" applyBorder="1"/>
    <xf numFmtId="164" fontId="13" fillId="0" borderId="13" xfId="4" applyNumberFormat="1" applyFont="1" applyFill="1" applyBorder="1"/>
    <xf numFmtId="10" fontId="13" fillId="0" borderId="0" xfId="4" applyNumberFormat="1" applyFont="1" applyFill="1" applyBorder="1" applyAlignment="1">
      <alignment horizontal="center"/>
    </xf>
    <xf numFmtId="0" fontId="13" fillId="0" borderId="0" xfId="4" applyFont="1" applyFill="1" applyBorder="1"/>
    <xf numFmtId="0" fontId="12" fillId="0" borderId="24" xfId="4" applyFont="1" applyFill="1" applyBorder="1"/>
    <xf numFmtId="0" fontId="12" fillId="0" borderId="25" xfId="4" applyFont="1" applyFill="1" applyBorder="1"/>
    <xf numFmtId="44" fontId="12" fillId="0" borderId="25" xfId="4" applyNumberFormat="1" applyFont="1" applyFill="1" applyBorder="1"/>
    <xf numFmtId="164" fontId="12" fillId="0" borderId="26" xfId="4" applyNumberFormat="1" applyFont="1" applyFill="1" applyBorder="1"/>
    <xf numFmtId="44" fontId="13" fillId="0" borderId="0" xfId="4" applyNumberFormat="1" applyFont="1" applyFill="1" applyBorder="1"/>
    <xf numFmtId="0" fontId="12" fillId="0" borderId="27" xfId="4" applyFont="1" applyFill="1" applyBorder="1"/>
    <xf numFmtId="0" fontId="13" fillId="0" borderId="28" xfId="4" applyFont="1" applyFill="1" applyBorder="1"/>
    <xf numFmtId="164" fontId="12" fillId="0" borderId="29" xfId="4" applyNumberFormat="1" applyFont="1" applyFill="1" applyBorder="1"/>
    <xf numFmtId="0" fontId="10" fillId="0" borderId="0" xfId="4" applyFont="1" applyAlignment="1">
      <alignment horizontal="left"/>
    </xf>
    <xf numFmtId="164" fontId="13" fillId="0" borderId="13" xfId="5" applyNumberFormat="1" applyFont="1" applyFill="1" applyBorder="1"/>
    <xf numFmtId="0" fontId="15" fillId="0" borderId="0" xfId="4" applyFont="1" applyAlignment="1">
      <alignment horizontal="left"/>
    </xf>
    <xf numFmtId="0" fontId="13" fillId="0" borderId="0" xfId="4" applyFont="1" applyFill="1" applyBorder="1" applyAlignment="1">
      <alignment horizontal="center"/>
    </xf>
    <xf numFmtId="44" fontId="13" fillId="0" borderId="0" xfId="5" applyFont="1" applyFill="1" applyBorder="1"/>
    <xf numFmtId="166" fontId="13" fillId="0" borderId="13" xfId="5" applyNumberFormat="1" applyFont="1" applyFill="1" applyBorder="1"/>
    <xf numFmtId="8" fontId="15" fillId="0" borderId="0" xfId="4" applyNumberFormat="1" applyFont="1" applyFill="1" applyAlignment="1">
      <alignment horizontal="left"/>
    </xf>
    <xf numFmtId="167" fontId="12" fillId="0" borderId="30" xfId="4" applyNumberFormat="1" applyFont="1" applyFill="1" applyBorder="1" applyAlignment="1"/>
    <xf numFmtId="9" fontId="12" fillId="0" borderId="31" xfId="3" applyFont="1" applyFill="1" applyBorder="1" applyAlignment="1">
      <alignment horizontal="center"/>
    </xf>
    <xf numFmtId="44" fontId="13" fillId="0" borderId="31" xfId="5" applyFont="1" applyFill="1" applyBorder="1"/>
    <xf numFmtId="166" fontId="12" fillId="5" borderId="32" xfId="5" applyNumberFormat="1" applyFont="1" applyFill="1" applyBorder="1" applyAlignment="1"/>
    <xf numFmtId="167" fontId="16" fillId="0" borderId="0" xfId="4" applyNumberFormat="1" applyFont="1" applyFill="1" applyBorder="1" applyAlignment="1"/>
    <xf numFmtId="9" fontId="16" fillId="0" borderId="0" xfId="3" applyFont="1" applyFill="1" applyBorder="1" applyAlignment="1">
      <alignment horizontal="center"/>
    </xf>
    <xf numFmtId="44" fontId="16" fillId="0" borderId="0" xfId="5" applyFont="1" applyFill="1" applyBorder="1" applyAlignment="1"/>
    <xf numFmtId="42" fontId="15" fillId="0" borderId="0" xfId="4" applyNumberFormat="1" applyFont="1"/>
    <xf numFmtId="0" fontId="17" fillId="6" borderId="30" xfId="4" quotePrefix="1" applyFont="1" applyFill="1" applyBorder="1" applyAlignment="1">
      <alignment horizontal="center" vertical="center"/>
    </xf>
    <xf numFmtId="0" fontId="17" fillId="6" borderId="31" xfId="4" quotePrefix="1" applyFont="1" applyFill="1" applyBorder="1" applyAlignment="1">
      <alignment horizontal="center" vertical="center"/>
    </xf>
    <xf numFmtId="0" fontId="17" fillId="6" borderId="32" xfId="4" quotePrefix="1" applyFont="1" applyFill="1" applyBorder="1" applyAlignment="1">
      <alignment horizontal="center" vertical="center"/>
    </xf>
    <xf numFmtId="0" fontId="15" fillId="0" borderId="0" xfId="4" applyFont="1"/>
    <xf numFmtId="0" fontId="12" fillId="0" borderId="30" xfId="4" applyFont="1" applyFill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/>
    </xf>
    <xf numFmtId="0" fontId="12" fillId="0" borderId="32" xfId="4" applyFont="1" applyFill="1" applyBorder="1" applyAlignment="1">
      <alignment horizontal="center" vertical="center"/>
    </xf>
    <xf numFmtId="44" fontId="15" fillId="0" borderId="0" xfId="4" applyNumberFormat="1" applyFont="1"/>
    <xf numFmtId="0" fontId="13" fillId="0" borderId="12" xfId="0" applyFont="1" applyFill="1" applyBorder="1"/>
    <xf numFmtId="168" fontId="13" fillId="0" borderId="33" xfId="2" applyNumberFormat="1" applyFont="1" applyFill="1" applyBorder="1"/>
    <xf numFmtId="0" fontId="13" fillId="0" borderId="33" xfId="4" applyFont="1" applyFill="1" applyBorder="1"/>
    <xf numFmtId="0" fontId="13" fillId="0" borderId="0" xfId="4" applyFont="1" applyFill="1" applyBorder="1" applyAlignment="1">
      <alignment horizontal="left"/>
    </xf>
    <xf numFmtId="0" fontId="13" fillId="0" borderId="13" xfId="4" applyFont="1" applyFill="1" applyBorder="1" applyAlignment="1">
      <alignment horizontal="right"/>
    </xf>
    <xf numFmtId="168" fontId="13" fillId="0" borderId="34" xfId="2" applyNumberFormat="1" applyFont="1" applyFill="1" applyBorder="1"/>
    <xf numFmtId="0" fontId="13" fillId="0" borderId="17" xfId="4" applyFont="1" applyFill="1" applyBorder="1"/>
    <xf numFmtId="168" fontId="13" fillId="0" borderId="35" xfId="2" applyNumberFormat="1" applyFont="1" applyFill="1" applyBorder="1"/>
    <xf numFmtId="0" fontId="13" fillId="0" borderId="36" xfId="4" applyFont="1" applyFill="1" applyBorder="1"/>
    <xf numFmtId="0" fontId="12" fillId="0" borderId="30" xfId="4" applyFont="1" applyFill="1" applyBorder="1" applyAlignment="1">
      <alignment horizontal="center"/>
    </xf>
    <xf numFmtId="0" fontId="12" fillId="0" borderId="31" xfId="4" applyFont="1" applyFill="1" applyBorder="1" applyAlignment="1">
      <alignment horizontal="center"/>
    </xf>
    <xf numFmtId="0" fontId="13" fillId="0" borderId="31" xfId="4" applyFont="1" applyFill="1" applyBorder="1"/>
    <xf numFmtId="0" fontId="13" fillId="0" borderId="31" xfId="4" applyFont="1" applyFill="1" applyBorder="1" applyAlignment="1">
      <alignment horizontal="left"/>
    </xf>
    <xf numFmtId="0" fontId="13" fillId="0" borderId="32" xfId="4" applyFont="1" applyFill="1" applyBorder="1" applyAlignment="1">
      <alignment horizontal="right"/>
    </xf>
    <xf numFmtId="2" fontId="13" fillId="0" borderId="33" xfId="0" applyNumberFormat="1" applyFont="1" applyFill="1" applyBorder="1"/>
    <xf numFmtId="2" fontId="13" fillId="0" borderId="17" xfId="0" applyNumberFormat="1" applyFont="1" applyFill="1" applyBorder="1"/>
    <xf numFmtId="2" fontId="13" fillId="0" borderId="36" xfId="0" applyNumberFormat="1" applyFont="1" applyFill="1" applyBorder="1"/>
    <xf numFmtId="0" fontId="12" fillId="0" borderId="6" xfId="4" applyFont="1" applyFill="1" applyBorder="1" applyAlignment="1">
      <alignment horizontal="center"/>
    </xf>
    <xf numFmtId="0" fontId="12" fillId="0" borderId="7" xfId="4" applyFont="1" applyFill="1" applyBorder="1" applyAlignment="1">
      <alignment horizontal="center"/>
    </xf>
    <xf numFmtId="0" fontId="13" fillId="0" borderId="7" xfId="4" applyFont="1" applyFill="1" applyBorder="1"/>
    <xf numFmtId="0" fontId="13" fillId="0" borderId="7" xfId="4" applyFont="1" applyFill="1" applyBorder="1" applyAlignment="1">
      <alignment horizontal="left"/>
    </xf>
    <xf numFmtId="0" fontId="13" fillId="0" borderId="8" xfId="4" applyFont="1" applyFill="1" applyBorder="1" applyAlignment="1">
      <alignment horizontal="right"/>
    </xf>
    <xf numFmtId="0" fontId="13" fillId="0" borderId="14" xfId="4" applyFont="1" applyFill="1" applyBorder="1"/>
    <xf numFmtId="10" fontId="13" fillId="0" borderId="15" xfId="6" applyNumberFormat="1" applyFont="1" applyFill="1" applyBorder="1" applyAlignment="1">
      <alignment horizontal="center"/>
    </xf>
    <xf numFmtId="0" fontId="13" fillId="0" borderId="15" xfId="4" applyFont="1" applyFill="1" applyBorder="1"/>
    <xf numFmtId="0" fontId="13" fillId="0" borderId="15" xfId="4" applyFont="1" applyFill="1" applyBorder="1" applyAlignment="1">
      <alignment horizontal="left"/>
    </xf>
    <xf numFmtId="0" fontId="13" fillId="0" borderId="16" xfId="4" applyFont="1" applyFill="1" applyBorder="1" applyAlignment="1">
      <alignment horizontal="right"/>
    </xf>
    <xf numFmtId="0" fontId="10" fillId="0" borderId="0" xfId="4" applyFont="1" applyAlignment="1">
      <alignment horizontal="center" wrapText="1"/>
    </xf>
    <xf numFmtId="10" fontId="13" fillId="0" borderId="0" xfId="6" applyNumberFormat="1" applyFont="1" applyFill="1" applyBorder="1" applyAlignment="1">
      <alignment horizontal="center"/>
    </xf>
    <xf numFmtId="0" fontId="13" fillId="0" borderId="18" xfId="4" applyFont="1" applyFill="1" applyBorder="1" applyAlignment="1">
      <alignment horizontal="right"/>
    </xf>
    <xf numFmtId="0" fontId="10" fillId="0" borderId="0" xfId="4" applyFont="1" applyAlignment="1">
      <alignment horizontal="center"/>
    </xf>
    <xf numFmtId="0" fontId="13" fillId="0" borderId="17" xfId="0" applyFont="1" applyFill="1" applyBorder="1"/>
    <xf numFmtId="7" fontId="13" fillId="0" borderId="0" xfId="2" applyNumberFormat="1" applyFont="1" applyFill="1" applyBorder="1" applyAlignment="1">
      <alignment horizontal="center"/>
    </xf>
    <xf numFmtId="44" fontId="10" fillId="0" borderId="0" xfId="2" applyFont="1"/>
    <xf numFmtId="43" fontId="10" fillId="0" borderId="0" xfId="1" applyFont="1"/>
    <xf numFmtId="3" fontId="10" fillId="0" borderId="0" xfId="4" applyNumberFormat="1" applyFont="1" applyAlignment="1">
      <alignment horizontal="center"/>
    </xf>
    <xf numFmtId="7" fontId="13" fillId="0" borderId="17" xfId="2" applyNumberFormat="1" applyFont="1" applyFill="1" applyBorder="1" applyAlignment="1">
      <alignment horizontal="center"/>
    </xf>
    <xf numFmtId="4" fontId="10" fillId="0" borderId="0" xfId="4" applyNumberFormat="1" applyFont="1" applyAlignment="1">
      <alignment horizontal="center"/>
    </xf>
    <xf numFmtId="44" fontId="10" fillId="0" borderId="0" xfId="4" applyNumberFormat="1" applyFont="1"/>
    <xf numFmtId="0" fontId="13" fillId="0" borderId="19" xfId="4" applyFont="1" applyFill="1" applyBorder="1"/>
    <xf numFmtId="10" fontId="13" fillId="0" borderId="20" xfId="6" applyNumberFormat="1" applyFont="1" applyFill="1" applyBorder="1" applyAlignment="1">
      <alignment horizontal="center"/>
    </xf>
    <xf numFmtId="0" fontId="13" fillId="0" borderId="20" xfId="7" applyFont="1" applyFill="1" applyBorder="1" applyAlignment="1"/>
    <xf numFmtId="0" fontId="13" fillId="0" borderId="20" xfId="4" applyFont="1" applyFill="1" applyBorder="1"/>
    <xf numFmtId="0" fontId="13" fillId="0" borderId="20" xfId="4" applyFont="1" applyFill="1" applyBorder="1" applyAlignment="1">
      <alignment horizontal="left"/>
    </xf>
    <xf numFmtId="0" fontId="13" fillId="0" borderId="21" xfId="4" applyFont="1" applyFill="1" applyBorder="1" applyAlignment="1">
      <alignment horizontal="right"/>
    </xf>
    <xf numFmtId="0" fontId="10" fillId="0" borderId="0" xfId="4" applyFont="1" applyAlignment="1">
      <alignment horizontal="right"/>
    </xf>
    <xf numFmtId="0" fontId="19" fillId="0" borderId="0" xfId="7" applyFont="1" applyAlignment="1"/>
    <xf numFmtId="0" fontId="13" fillId="0" borderId="0" xfId="7" applyFont="1" applyAlignment="1"/>
    <xf numFmtId="14" fontId="50" fillId="0" borderId="0" xfId="7" applyNumberFormat="1" applyFont="1" applyAlignment="1">
      <alignment horizontal="left"/>
    </xf>
    <xf numFmtId="49" fontId="51" fillId="4" borderId="30" xfId="7" applyNumberFormat="1" applyFont="1" applyFill="1" applyBorder="1" applyAlignment="1">
      <alignment horizontal="center" vertical="center"/>
    </xf>
    <xf numFmtId="49" fontId="51" fillId="4" borderId="31" xfId="7" applyNumberFormat="1" applyFont="1" applyFill="1" applyBorder="1" applyAlignment="1">
      <alignment horizontal="center" vertical="center"/>
    </xf>
    <xf numFmtId="49" fontId="51" fillId="4" borderId="32" xfId="7" applyNumberFormat="1" applyFont="1" applyFill="1" applyBorder="1" applyAlignment="1">
      <alignment horizontal="center" vertical="center"/>
    </xf>
    <xf numFmtId="1" fontId="12" fillId="0" borderId="12" xfId="7" applyNumberFormat="1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/>
    </xf>
    <xf numFmtId="169" fontId="12" fillId="0" borderId="0" xfId="7" applyNumberFormat="1" applyFont="1" applyFill="1" applyBorder="1" applyAlignment="1">
      <alignment horizontal="right"/>
    </xf>
    <xf numFmtId="3" fontId="12" fillId="0" borderId="13" xfId="7" applyNumberFormat="1" applyFont="1" applyFill="1" applyBorder="1" applyAlignment="1">
      <alignment horizontal="center"/>
    </xf>
    <xf numFmtId="1" fontId="12" fillId="0" borderId="50" xfId="7" applyNumberFormat="1" applyFont="1" applyFill="1" applyBorder="1" applyAlignment="1"/>
    <xf numFmtId="169" fontId="12" fillId="0" borderId="15" xfId="7" applyNumberFormat="1" applyFont="1" applyFill="1" applyBorder="1" applyAlignment="1">
      <alignment horizontal="center"/>
    </xf>
    <xf numFmtId="1" fontId="12" fillId="0" borderId="15" xfId="7" applyNumberFormat="1" applyFont="1" applyFill="1" applyBorder="1" applyAlignment="1">
      <alignment horizontal="center"/>
    </xf>
    <xf numFmtId="169" fontId="12" fillId="0" borderId="51" xfId="7" applyNumberFormat="1" applyFont="1" applyFill="1" applyBorder="1" applyAlignment="1">
      <alignment horizontal="center"/>
    </xf>
    <xf numFmtId="0" fontId="52" fillId="0" borderId="6" xfId="0" applyFont="1" applyFill="1" applyBorder="1"/>
    <xf numFmtId="169" fontId="13" fillId="0" borderId="7" xfId="7" applyNumberFormat="1" applyFont="1" applyFill="1" applyBorder="1" applyAlignment="1">
      <alignment horizontal="center"/>
    </xf>
    <xf numFmtId="2" fontId="13" fillId="0" borderId="7" xfId="7" applyNumberFormat="1" applyFont="1" applyFill="1" applyBorder="1" applyAlignment="1">
      <alignment horizontal="center"/>
    </xf>
    <xf numFmtId="169" fontId="13" fillId="0" borderId="8" xfId="7" applyNumberFormat="1" applyFont="1" applyFill="1" applyBorder="1" applyAlignment="1">
      <alignment horizontal="center"/>
    </xf>
    <xf numFmtId="0" fontId="52" fillId="0" borderId="12" xfId="0" applyFont="1" applyFill="1" applyBorder="1"/>
    <xf numFmtId="169" fontId="13" fillId="0" borderId="0" xfId="7" applyNumberFormat="1" applyFont="1" applyFill="1" applyBorder="1" applyAlignment="1">
      <alignment horizontal="center"/>
    </xf>
    <xf numFmtId="2" fontId="13" fillId="0" borderId="0" xfId="7" applyNumberFormat="1" applyFont="1" applyFill="1" applyBorder="1" applyAlignment="1">
      <alignment horizontal="center"/>
    </xf>
    <xf numFmtId="169" fontId="13" fillId="0" borderId="13" xfId="7" applyNumberFormat="1" applyFont="1" applyFill="1" applyBorder="1" applyAlignment="1">
      <alignment horizontal="center"/>
    </xf>
    <xf numFmtId="44" fontId="52" fillId="0" borderId="12" xfId="2" applyFont="1" applyFill="1" applyBorder="1" applyAlignment="1">
      <alignment horizontal="left"/>
    </xf>
    <xf numFmtId="0" fontId="13" fillId="0" borderId="0" xfId="7" applyFont="1"/>
    <xf numFmtId="0" fontId="52" fillId="0" borderId="9" xfId="0" applyFont="1" applyFill="1" applyBorder="1"/>
    <xf numFmtId="169" fontId="13" fillId="0" borderId="10" xfId="7" applyNumberFormat="1" applyFont="1" applyFill="1" applyBorder="1" applyAlignment="1">
      <alignment horizontal="center"/>
    </xf>
    <xf numFmtId="2" fontId="13" fillId="0" borderId="10" xfId="7" applyNumberFormat="1" applyFont="1" applyFill="1" applyBorder="1" applyAlignment="1">
      <alignment horizontal="center"/>
    </xf>
    <xf numFmtId="169" fontId="13" fillId="0" borderId="11" xfId="7" applyNumberFormat="1" applyFont="1" applyFill="1" applyBorder="1" applyAlignment="1">
      <alignment horizontal="center"/>
    </xf>
    <xf numFmtId="2" fontId="12" fillId="0" borderId="52" xfId="7" applyNumberFormat="1" applyFont="1" applyFill="1" applyBorder="1" applyAlignment="1">
      <alignment horizontal="left"/>
    </xf>
    <xf numFmtId="169" fontId="12" fillId="0" borderId="53" xfId="7" applyNumberFormat="1" applyFont="1" applyFill="1" applyBorder="1" applyAlignment="1">
      <alignment horizontal="center"/>
    </xf>
    <xf numFmtId="4" fontId="12" fillId="0" borderId="53" xfId="7" applyNumberFormat="1" applyFont="1" applyFill="1" applyBorder="1" applyAlignment="1">
      <alignment horizontal="center"/>
    </xf>
    <xf numFmtId="164" fontId="12" fillId="0" borderId="54" xfId="7" applyNumberFormat="1" applyFont="1" applyFill="1" applyBorder="1" applyAlignment="1">
      <alignment horizontal="center"/>
    </xf>
    <xf numFmtId="0" fontId="12" fillId="0" borderId="0" xfId="7" applyFont="1"/>
    <xf numFmtId="2" fontId="13" fillId="0" borderId="12" xfId="7" applyNumberFormat="1" applyFont="1" applyFill="1" applyBorder="1" applyAlignment="1"/>
    <xf numFmtId="4" fontId="13" fillId="0" borderId="0" xfId="7" applyNumberFormat="1" applyFont="1" applyFill="1" applyBorder="1" applyAlignment="1">
      <alignment horizontal="center"/>
    </xf>
    <xf numFmtId="164" fontId="13" fillId="0" borderId="13" xfId="7" applyNumberFormat="1" applyFont="1" applyFill="1" applyBorder="1" applyAlignment="1">
      <alignment horizontal="right"/>
    </xf>
    <xf numFmtId="1" fontId="13" fillId="0" borderId="12" xfId="7" applyNumberFormat="1" applyFont="1" applyFill="1" applyBorder="1" applyAlignment="1"/>
    <xf numFmtId="10" fontId="13" fillId="0" borderId="0" xfId="7" applyNumberFormat="1" applyFont="1" applyBorder="1" applyAlignment="1">
      <alignment horizontal="center"/>
    </xf>
    <xf numFmtId="10" fontId="13" fillId="0" borderId="0" xfId="7" applyNumberFormat="1" applyFont="1" applyFill="1" applyBorder="1" applyAlignment="1"/>
    <xf numFmtId="2" fontId="12" fillId="0" borderId="55" xfId="7" applyNumberFormat="1" applyFont="1" applyFill="1" applyBorder="1" applyAlignment="1">
      <alignment horizontal="left"/>
    </xf>
    <xf numFmtId="169" fontId="12" fillId="0" borderId="56" xfId="7" applyNumberFormat="1" applyFont="1" applyFill="1" applyBorder="1" applyAlignment="1">
      <alignment horizontal="center"/>
    </xf>
    <xf numFmtId="169" fontId="12" fillId="0" borderId="56" xfId="7" applyNumberFormat="1" applyFont="1" applyFill="1" applyBorder="1" applyAlignment="1"/>
    <xf numFmtId="164" fontId="12" fillId="0" borderId="57" xfId="7" applyNumberFormat="1" applyFont="1" applyFill="1" applyBorder="1" applyAlignment="1">
      <alignment horizontal="right"/>
    </xf>
    <xf numFmtId="0" fontId="13" fillId="0" borderId="12" xfId="7" applyFont="1" applyFill="1" applyBorder="1" applyAlignment="1"/>
    <xf numFmtId="167" fontId="13" fillId="0" borderId="0" xfId="7" applyNumberFormat="1" applyFont="1" applyFill="1" applyBorder="1" applyAlignment="1">
      <alignment horizontal="center"/>
    </xf>
    <xf numFmtId="44" fontId="13" fillId="0" borderId="12" xfId="74" applyFont="1" applyFill="1" applyBorder="1" applyAlignment="1"/>
    <xf numFmtId="0" fontId="13" fillId="0" borderId="0" xfId="7" applyFont="1" applyBorder="1" applyAlignment="1">
      <alignment horizontal="center"/>
    </xf>
    <xf numFmtId="10" fontId="13" fillId="0" borderId="0" xfId="269" applyNumberFormat="1" applyFont="1" applyFill="1" applyBorder="1" applyAlignment="1">
      <alignment horizontal="center"/>
    </xf>
    <xf numFmtId="44" fontId="12" fillId="0" borderId="58" xfId="74" applyFont="1" applyFill="1" applyBorder="1" applyAlignment="1"/>
    <xf numFmtId="0" fontId="13" fillId="0" borderId="25" xfId="7" applyFont="1" applyBorder="1" applyAlignment="1">
      <alignment horizontal="center"/>
    </xf>
    <xf numFmtId="10" fontId="13" fillId="0" borderId="25" xfId="269" applyNumberFormat="1" applyFont="1" applyFill="1" applyBorder="1" applyAlignment="1">
      <alignment horizontal="center"/>
    </xf>
    <xf numFmtId="164" fontId="12" fillId="0" borderId="59" xfId="7" applyNumberFormat="1" applyFont="1" applyFill="1" applyBorder="1" applyAlignment="1">
      <alignment horizontal="right"/>
    </xf>
    <xf numFmtId="44" fontId="13" fillId="0" borderId="27" xfId="74" applyFont="1" applyFill="1" applyBorder="1" applyAlignment="1"/>
    <xf numFmtId="0" fontId="13" fillId="0" borderId="28" xfId="7" applyFont="1" applyBorder="1" applyAlignment="1">
      <alignment horizontal="center"/>
    </xf>
    <xf numFmtId="10" fontId="13" fillId="0" borderId="28" xfId="269" applyNumberFormat="1" applyFont="1" applyFill="1" applyBorder="1" applyAlignment="1">
      <alignment horizontal="center"/>
    </xf>
    <xf numFmtId="164" fontId="13" fillId="0" borderId="29" xfId="7" applyNumberFormat="1" applyFont="1" applyFill="1" applyBorder="1" applyAlignment="1">
      <alignment horizontal="right"/>
    </xf>
    <xf numFmtId="44" fontId="12" fillId="0" borderId="12" xfId="74" applyFont="1" applyFill="1" applyBorder="1" applyAlignment="1"/>
    <xf numFmtId="169" fontId="12" fillId="0" borderId="0" xfId="7" applyNumberFormat="1" applyFont="1" applyFill="1" applyBorder="1" applyAlignment="1">
      <alignment horizontal="center"/>
    </xf>
    <xf numFmtId="169" fontId="12" fillId="0" borderId="0" xfId="7" applyNumberFormat="1" applyFont="1" applyFill="1" applyBorder="1" applyAlignment="1"/>
    <xf numFmtId="164" fontId="12" fillId="0" borderId="13" xfId="7" applyNumberFormat="1" applyFont="1" applyFill="1" applyBorder="1" applyAlignment="1">
      <alignment horizontal="right"/>
    </xf>
    <xf numFmtId="167" fontId="53" fillId="0" borderId="30" xfId="0" applyNumberFormat="1" applyFont="1" applyFill="1" applyBorder="1" applyAlignment="1"/>
    <xf numFmtId="9" fontId="13" fillId="0" borderId="31" xfId="7" applyNumberFormat="1" applyFont="1" applyBorder="1" applyAlignment="1">
      <alignment horizontal="center"/>
    </xf>
    <xf numFmtId="10" fontId="13" fillId="0" borderId="31" xfId="7" applyNumberFormat="1" applyFont="1" applyBorder="1" applyAlignment="1">
      <alignment horizontal="center"/>
    </xf>
    <xf numFmtId="166" fontId="12" fillId="0" borderId="32" xfId="7" applyNumberFormat="1" applyFont="1" applyFill="1" applyBorder="1" applyAlignment="1">
      <alignment horizontal="right"/>
    </xf>
    <xf numFmtId="170" fontId="13" fillId="0" borderId="0" xfId="7" applyNumberFormat="1" applyFont="1" applyAlignment="1"/>
    <xf numFmtId="167" fontId="53" fillId="0" borderId="9" xfId="0" applyNumberFormat="1" applyFont="1" applyFill="1" applyBorder="1" applyAlignment="1"/>
    <xf numFmtId="9" fontId="13" fillId="0" borderId="10" xfId="7" applyNumberFormat="1" applyFont="1" applyBorder="1" applyAlignment="1">
      <alignment horizontal="center"/>
    </xf>
    <xf numFmtId="10" fontId="13" fillId="0" borderId="10" xfId="7" applyNumberFormat="1" applyFont="1" applyBorder="1" applyAlignment="1">
      <alignment horizontal="center"/>
    </xf>
    <xf numFmtId="166" fontId="12" fillId="5" borderId="11" xfId="7" applyNumberFormat="1" applyFont="1" applyFill="1" applyBorder="1" applyAlignment="1">
      <alignment horizontal="right"/>
    </xf>
    <xf numFmtId="10" fontId="13" fillId="0" borderId="0" xfId="3" applyNumberFormat="1" applyFont="1" applyAlignment="1"/>
    <xf numFmtId="8" fontId="13" fillId="0" borderId="0" xfId="7" applyNumberFormat="1" applyFont="1" applyAlignment="1">
      <alignment horizontal="left"/>
    </xf>
    <xf numFmtId="166" fontId="12" fillId="0" borderId="11" xfId="7" applyNumberFormat="1" applyFont="1" applyFill="1" applyBorder="1" applyAlignment="1">
      <alignment horizontal="right"/>
    </xf>
    <xf numFmtId="49" fontId="51" fillId="0" borderId="0" xfId="7" applyNumberFormat="1" applyFont="1" applyFill="1" applyBorder="1" applyAlignment="1">
      <alignment horizontal="center" vertical="center"/>
    </xf>
    <xf numFmtId="0" fontId="12" fillId="0" borderId="30" xfId="7" applyFont="1" applyFill="1" applyBorder="1" applyAlignment="1">
      <alignment horizontal="center"/>
    </xf>
    <xf numFmtId="0" fontId="12" fillId="0" borderId="31" xfId="7" applyFont="1" applyFill="1" applyBorder="1" applyAlignment="1">
      <alignment horizontal="center"/>
    </xf>
    <xf numFmtId="0" fontId="12" fillId="0" borderId="31" xfId="7" applyFont="1" applyFill="1" applyBorder="1" applyAlignment="1">
      <alignment horizontal="center"/>
    </xf>
    <xf numFmtId="0" fontId="12" fillId="0" borderId="32" xfId="7" applyFont="1" applyFill="1" applyBorder="1" applyAlignment="1">
      <alignment horizontal="center"/>
    </xf>
    <xf numFmtId="0" fontId="12" fillId="0" borderId="0" xfId="7" applyFont="1" applyFill="1" applyBorder="1" applyAlignment="1">
      <alignment horizontal="center"/>
    </xf>
    <xf numFmtId="164" fontId="13" fillId="0" borderId="0" xfId="7" applyNumberFormat="1" applyFont="1" applyFill="1" applyBorder="1" applyAlignment="1">
      <alignment horizontal="center"/>
    </xf>
    <xf numFmtId="0" fontId="12" fillId="0" borderId="13" xfId="7" applyFont="1" applyFill="1" applyBorder="1" applyAlignment="1">
      <alignment horizontal="center"/>
    </xf>
    <xf numFmtId="0" fontId="13" fillId="0" borderId="0" xfId="7" applyFont="1" applyFill="1" applyBorder="1" applyAlignment="1"/>
    <xf numFmtId="0" fontId="13" fillId="0" borderId="13" xfId="7" applyFont="1" applyFill="1" applyBorder="1" applyAlignment="1"/>
    <xf numFmtId="0" fontId="12" fillId="0" borderId="32" xfId="7" applyFont="1" applyFill="1" applyBorder="1" applyAlignment="1">
      <alignment horizontal="center"/>
    </xf>
    <xf numFmtId="2" fontId="13" fillId="0" borderId="0" xfId="7" applyNumberFormat="1" applyFont="1" applyFill="1" applyBorder="1" applyAlignment="1">
      <alignment horizontal="right"/>
    </xf>
    <xf numFmtId="2" fontId="52" fillId="0" borderId="0" xfId="0" applyNumberFormat="1" applyFont="1" applyFill="1" applyBorder="1" applyAlignment="1">
      <alignment horizontal="right"/>
    </xf>
    <xf numFmtId="0" fontId="52" fillId="0" borderId="0" xfId="2" applyNumberFormat="1" applyFont="1" applyFill="1" applyBorder="1" applyAlignment="1">
      <alignment horizontal="right"/>
    </xf>
    <xf numFmtId="0" fontId="10" fillId="0" borderId="0" xfId="4" applyFont="1" applyAlignment="1">
      <alignment horizontal="center" wrapText="1"/>
    </xf>
    <xf numFmtId="0" fontId="13" fillId="0" borderId="6" xfId="7" applyFont="1" applyFill="1" applyBorder="1" applyAlignment="1"/>
    <xf numFmtId="10" fontId="13" fillId="0" borderId="7" xfId="7" applyNumberFormat="1" applyFont="1" applyFill="1" applyBorder="1" applyAlignment="1">
      <alignment horizontal="center"/>
    </xf>
    <xf numFmtId="0" fontId="13" fillId="0" borderId="7" xfId="7" applyFont="1" applyFill="1" applyBorder="1" applyAlignment="1"/>
    <xf numFmtId="0" fontId="13" fillId="0" borderId="8" xfId="7" applyFont="1" applyFill="1" applyBorder="1" applyAlignment="1"/>
    <xf numFmtId="10" fontId="13" fillId="0" borderId="0" xfId="7" applyNumberFormat="1" applyFont="1" applyFill="1" applyBorder="1" applyAlignment="1">
      <alignment horizontal="center"/>
    </xf>
    <xf numFmtId="3" fontId="13" fillId="0" borderId="0" xfId="7" applyNumberFormat="1" applyFont="1" applyAlignment="1"/>
    <xf numFmtId="44" fontId="13" fillId="0" borderId="0" xfId="2" applyFont="1" applyAlignment="1"/>
    <xf numFmtId="0" fontId="13" fillId="0" borderId="9" xfId="7" applyFont="1" applyFill="1" applyBorder="1" applyAlignment="1"/>
    <xf numFmtId="10" fontId="13" fillId="0" borderId="10" xfId="7" applyNumberFormat="1" applyFont="1" applyFill="1" applyBorder="1" applyAlignment="1">
      <alignment horizontal="center"/>
    </xf>
    <xf numFmtId="0" fontId="13" fillId="0" borderId="10" xfId="7" applyFont="1" applyFill="1" applyBorder="1" applyAlignment="1"/>
    <xf numFmtId="0" fontId="13" fillId="0" borderId="11" xfId="7" applyFont="1" applyFill="1" applyBorder="1" applyAlignment="1"/>
    <xf numFmtId="171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0" fontId="9" fillId="0" borderId="0" xfId="0" applyFont="1"/>
    <xf numFmtId="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0" fontId="40" fillId="0" borderId="6" xfId="0" applyFont="1" applyBorder="1"/>
    <xf numFmtId="166" fontId="40" fillId="0" borderId="60" xfId="0" applyNumberFormat="1" applyFont="1" applyBorder="1" applyAlignment="1">
      <alignment horizontal="center"/>
    </xf>
    <xf numFmtId="0" fontId="40" fillId="0" borderId="7" xfId="0" applyFont="1" applyBorder="1"/>
    <xf numFmtId="0" fontId="40" fillId="0" borderId="7" xfId="0" applyFont="1" applyBorder="1" applyAlignment="1">
      <alignment horizontal="left" vertical="top" wrapText="1"/>
    </xf>
    <xf numFmtId="0" fontId="40" fillId="0" borderId="8" xfId="0" applyFont="1" applyBorder="1" applyAlignment="1">
      <alignment horizontal="left" vertical="center" wrapText="1"/>
    </xf>
    <xf numFmtId="166" fontId="0" fillId="0" borderId="61" xfId="0" applyNumberFormat="1" applyBorder="1"/>
    <xf numFmtId="166" fontId="0" fillId="0" borderId="0" xfId="0" applyNumberFormat="1"/>
    <xf numFmtId="0" fontId="40" fillId="0" borderId="12" xfId="0" applyFont="1" applyBorder="1"/>
    <xf numFmtId="164" fontId="40" fillId="0" borderId="0" xfId="0" applyNumberFormat="1" applyFont="1" applyBorder="1" applyAlignment="1">
      <alignment horizontal="center"/>
    </xf>
    <xf numFmtId="164" fontId="40" fillId="0" borderId="0" xfId="0" applyNumberFormat="1" applyFont="1" applyFill="1" applyBorder="1" applyAlignment="1">
      <alignment horizontal="center"/>
    </xf>
    <xf numFmtId="0" fontId="40" fillId="0" borderId="0" xfId="0" applyFont="1" applyBorder="1"/>
    <xf numFmtId="0" fontId="40" fillId="0" borderId="10" xfId="0" applyFont="1" applyBorder="1" applyAlignment="1">
      <alignment horizontal="left" vertical="top" wrapText="1"/>
    </xf>
    <xf numFmtId="0" fontId="40" fillId="0" borderId="11" xfId="0" applyFont="1" applyBorder="1" applyAlignment="1">
      <alignment horizontal="left" vertical="center" wrapText="1"/>
    </xf>
    <xf numFmtId="164" fontId="0" fillId="0" borderId="62" xfId="0" applyNumberFormat="1" applyBorder="1"/>
    <xf numFmtId="166" fontId="40" fillId="0" borderId="60" xfId="0" applyNumberFormat="1" applyFont="1" applyFill="1" applyBorder="1" applyAlignment="1">
      <alignment horizontal="center"/>
    </xf>
    <xf numFmtId="0" fontId="40" fillId="0" borderId="9" xfId="0" applyFont="1" applyBorder="1"/>
    <xf numFmtId="164" fontId="40" fillId="0" borderId="10" xfId="0" applyNumberFormat="1" applyFont="1" applyBorder="1" applyAlignment="1">
      <alignment horizontal="center"/>
    </xf>
    <xf numFmtId="164" fontId="40" fillId="0" borderId="10" xfId="0" applyNumberFormat="1" applyFont="1" applyFill="1" applyBorder="1" applyAlignment="1">
      <alignment horizontal="center"/>
    </xf>
    <xf numFmtId="0" fontId="40" fillId="0" borderId="10" xfId="0" applyFont="1" applyBorder="1"/>
    <xf numFmtId="0" fontId="40" fillId="0" borderId="7" xfId="0" applyFont="1" applyFill="1" applyBorder="1"/>
    <xf numFmtId="166" fontId="7" fillId="0" borderId="0" xfId="0" applyNumberFormat="1" applyFont="1"/>
    <xf numFmtId="166" fontId="0" fillId="0" borderId="61" xfId="0" applyNumberFormat="1" applyBorder="1" applyAlignment="1">
      <alignment horizontal="right" vertical="center"/>
    </xf>
    <xf numFmtId="166" fontId="0" fillId="0" borderId="62" xfId="0" applyNumberFormat="1" applyBorder="1" applyAlignment="1">
      <alignment horizontal="right" vertical="center"/>
    </xf>
    <xf numFmtId="0" fontId="40" fillId="0" borderId="12" xfId="0" applyFont="1" applyBorder="1" applyAlignment="1">
      <alignment wrapText="1"/>
    </xf>
    <xf numFmtId="166" fontId="40" fillId="0" borderId="20" xfId="0" applyNumberFormat="1" applyFont="1" applyBorder="1" applyAlignment="1">
      <alignment horizontal="center"/>
    </xf>
    <xf numFmtId="166" fontId="40" fillId="0" borderId="20" xfId="0" applyNumberFormat="1" applyFont="1" applyFill="1" applyBorder="1" applyAlignment="1">
      <alignment horizontal="center"/>
    </xf>
    <xf numFmtId="0" fontId="40" fillId="0" borderId="13" xfId="0" applyFont="1" applyBorder="1" applyAlignment="1">
      <alignment horizontal="left" vertical="center" wrapText="1"/>
    </xf>
    <xf numFmtId="0" fontId="40" fillId="0" borderId="7" xfId="0" applyFont="1" applyBorder="1" applyAlignment="1">
      <alignment vertical="top" wrapText="1"/>
    </xf>
    <xf numFmtId="0" fontId="40" fillId="0" borderId="10" xfId="0" applyFont="1" applyBorder="1" applyAlignment="1">
      <alignment vertical="top" wrapText="1"/>
    </xf>
    <xf numFmtId="166" fontId="0" fillId="0" borderId="63" xfId="0" applyNumberFormat="1" applyBorder="1"/>
    <xf numFmtId="0" fontId="40" fillId="0" borderId="0" xfId="0" applyFont="1" applyAlignment="1">
      <alignment horizontal="right"/>
    </xf>
    <xf numFmtId="164" fontId="40" fillId="0" borderId="0" xfId="0" applyNumberFormat="1" applyFont="1" applyAlignment="1">
      <alignment horizontal="center"/>
    </xf>
    <xf numFmtId="0" fontId="40" fillId="0" borderId="0" xfId="0" applyFont="1"/>
    <xf numFmtId="10" fontId="40" fillId="0" borderId="0" xfId="0" applyNumberFormat="1" applyFont="1" applyAlignment="1">
      <alignment horizontal="center"/>
    </xf>
    <xf numFmtId="0" fontId="40" fillId="0" borderId="0" xfId="0" applyFont="1" applyFill="1" applyAlignment="1">
      <alignment horizontal="right"/>
    </xf>
    <xf numFmtId="0" fontId="55" fillId="29" borderId="7" xfId="178" applyFont="1" applyFill="1" applyBorder="1"/>
    <xf numFmtId="0" fontId="56" fillId="29" borderId="8" xfId="178" applyFont="1" applyFill="1" applyBorder="1"/>
    <xf numFmtId="0" fontId="26" fillId="0" borderId="0" xfId="178"/>
    <xf numFmtId="0" fontId="56" fillId="29" borderId="0" xfId="178" applyFont="1" applyFill="1" applyBorder="1"/>
    <xf numFmtId="0" fontId="57" fillId="29" borderId="13" xfId="178" applyFont="1" applyFill="1" applyBorder="1"/>
    <xf numFmtId="0" fontId="58" fillId="29" borderId="10" xfId="178" applyFont="1" applyFill="1" applyBorder="1"/>
    <xf numFmtId="0" fontId="57" fillId="29" borderId="11" xfId="178" applyFont="1" applyFill="1" applyBorder="1"/>
    <xf numFmtId="0" fontId="57" fillId="0" borderId="0" xfId="178" applyFont="1"/>
    <xf numFmtId="0" fontId="59" fillId="30" borderId="0" xfId="232" applyFont="1" applyFill="1"/>
    <xf numFmtId="0" fontId="59" fillId="31" borderId="0" xfId="232" applyFont="1" applyFill="1"/>
    <xf numFmtId="0" fontId="59" fillId="32" borderId="0" xfId="232" applyFont="1" applyFill="1"/>
    <xf numFmtId="0" fontId="59" fillId="33" borderId="0" xfId="232" applyFont="1" applyFill="1"/>
    <xf numFmtId="14" fontId="57" fillId="0" borderId="0" xfId="178" applyNumberFormat="1" applyFont="1"/>
    <xf numFmtId="172" fontId="26" fillId="0" borderId="0" xfId="178" applyNumberFormat="1"/>
    <xf numFmtId="0" fontId="26" fillId="0" borderId="64" xfId="178" applyBorder="1"/>
    <xf numFmtId="0" fontId="26" fillId="0" borderId="65" xfId="178" applyBorder="1"/>
    <xf numFmtId="0" fontId="26" fillId="0" borderId="66" xfId="178" applyBorder="1"/>
    <xf numFmtId="0" fontId="26" fillId="0" borderId="67" xfId="178" applyBorder="1"/>
    <xf numFmtId="0" fontId="26" fillId="0" borderId="68" xfId="178" applyBorder="1"/>
    <xf numFmtId="0" fontId="26" fillId="0" borderId="69" xfId="178" applyBorder="1"/>
    <xf numFmtId="0" fontId="26" fillId="0" borderId="70" xfId="178" applyBorder="1"/>
    <xf numFmtId="0" fontId="26" fillId="0" borderId="71" xfId="178" applyBorder="1"/>
    <xf numFmtId="2" fontId="26" fillId="0" borderId="0" xfId="178" applyNumberFormat="1"/>
    <xf numFmtId="0" fontId="57" fillId="0" borderId="0" xfId="217" applyFont="1"/>
    <xf numFmtId="0" fontId="26" fillId="0" borderId="0" xfId="217"/>
    <xf numFmtId="0" fontId="60" fillId="0" borderId="0" xfId="217" applyFont="1"/>
    <xf numFmtId="0" fontId="61" fillId="0" borderId="0" xfId="217" applyFont="1"/>
    <xf numFmtId="0" fontId="26" fillId="0" borderId="14" xfId="217" applyBorder="1"/>
    <xf numFmtId="0" fontId="26" fillId="0" borderId="15" xfId="217" applyBorder="1"/>
    <xf numFmtId="0" fontId="26" fillId="0" borderId="16" xfId="217" applyBorder="1"/>
    <xf numFmtId="0" fontId="26" fillId="0" borderId="17" xfId="217" applyBorder="1"/>
    <xf numFmtId="0" fontId="26" fillId="0" borderId="0" xfId="217" applyBorder="1" applyAlignment="1">
      <alignment horizontal="right"/>
    </xf>
    <xf numFmtId="0" fontId="26" fillId="0" borderId="0" xfId="217" applyBorder="1"/>
    <xf numFmtId="0" fontId="26" fillId="0" borderId="18" xfId="217" applyBorder="1"/>
    <xf numFmtId="173" fontId="26" fillId="0" borderId="0" xfId="178" applyNumberFormat="1"/>
    <xf numFmtId="0" fontId="62" fillId="0" borderId="18" xfId="217" applyFont="1" applyBorder="1" applyAlignment="1">
      <alignment horizontal="center"/>
    </xf>
    <xf numFmtId="172" fontId="26" fillId="0" borderId="65" xfId="178" applyNumberFormat="1" applyBorder="1"/>
    <xf numFmtId="0" fontId="26" fillId="0" borderId="72" xfId="217" applyBorder="1"/>
    <xf numFmtId="172" fontId="26" fillId="0" borderId="18" xfId="217" applyNumberFormat="1" applyBorder="1" applyAlignment="1">
      <alignment horizontal="center"/>
    </xf>
    <xf numFmtId="0" fontId="26" fillId="0" borderId="18" xfId="217" applyBorder="1" applyAlignment="1">
      <alignment horizontal="center"/>
    </xf>
    <xf numFmtId="0" fontId="26" fillId="0" borderId="73" xfId="178" applyBorder="1"/>
    <xf numFmtId="0" fontId="26" fillId="0" borderId="17" xfId="217" applyBorder="1" applyAlignment="1">
      <alignment horizontal="right"/>
    </xf>
    <xf numFmtId="0" fontId="26" fillId="0" borderId="0" xfId="217" applyBorder="1" applyAlignment="1">
      <alignment horizontal="right"/>
    </xf>
    <xf numFmtId="172" fontId="26" fillId="0" borderId="66" xfId="178" applyNumberFormat="1" applyBorder="1"/>
    <xf numFmtId="172" fontId="26" fillId="0" borderId="67" xfId="178" applyNumberFormat="1" applyBorder="1"/>
    <xf numFmtId="172" fontId="26" fillId="0" borderId="68" xfId="178" applyNumberFormat="1" applyBorder="1"/>
    <xf numFmtId="0" fontId="57" fillId="5" borderId="0" xfId="217" applyFont="1" applyFill="1" applyBorder="1" applyAlignment="1">
      <alignment horizontal="right"/>
    </xf>
    <xf numFmtId="10" fontId="57" fillId="5" borderId="18" xfId="262" applyNumberFormat="1" applyFont="1" applyFill="1" applyBorder="1" applyAlignment="1">
      <alignment horizontal="center"/>
    </xf>
    <xf numFmtId="0" fontId="26" fillId="0" borderId="19" xfId="217" applyBorder="1"/>
    <xf numFmtId="0" fontId="26" fillId="0" borderId="20" xfId="217" applyBorder="1"/>
    <xf numFmtId="0" fontId="26" fillId="0" borderId="21" xfId="217" applyBorder="1"/>
  </cellXfs>
  <cellStyles count="307"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Bad 3" xfId="33"/>
    <cellStyle name="Body: normal cell" xfId="34"/>
    <cellStyle name="Calculation 2" xfId="35"/>
    <cellStyle name="Calculation 2 2" xfId="36"/>
    <cellStyle name="Calculation 2 3" xfId="37"/>
    <cellStyle name="Check Cell 2" xfId="38"/>
    <cellStyle name="Comma" xfId="1" builtinId="3"/>
    <cellStyle name="Comma [0] 2" xfId="39"/>
    <cellStyle name="Comma 10" xfId="40"/>
    <cellStyle name="Comma 11" xfId="41"/>
    <cellStyle name="Comma 12" xfId="42"/>
    <cellStyle name="Comma 2" xfId="43"/>
    <cellStyle name="Comma 2 2" xfId="44"/>
    <cellStyle name="Comma 2 2 2" xfId="45"/>
    <cellStyle name="Comma 2 3" xfId="46"/>
    <cellStyle name="Comma 3" xfId="47"/>
    <cellStyle name="Comma 3 2" xfId="48"/>
    <cellStyle name="Comma 3 3" xfId="49"/>
    <cellStyle name="Comma 3 4" xfId="50"/>
    <cellStyle name="Comma 4" xfId="51"/>
    <cellStyle name="Comma 4 2" xfId="52"/>
    <cellStyle name="Comma 5" xfId="53"/>
    <cellStyle name="Comma 5 2" xfId="54"/>
    <cellStyle name="Comma 5 3" xfId="55"/>
    <cellStyle name="Comma 6" xfId="56"/>
    <cellStyle name="Comma 6 2" xfId="57"/>
    <cellStyle name="Comma 7" xfId="58"/>
    <cellStyle name="Comma 7 2" xfId="59"/>
    <cellStyle name="Comma 7 3" xfId="60"/>
    <cellStyle name="Comma 8" xfId="61"/>
    <cellStyle name="Comma 9" xfId="62"/>
    <cellStyle name="Currency" xfId="2" builtinId="4"/>
    <cellStyle name="Currency [0] 2" xfId="63"/>
    <cellStyle name="Currency 10" xfId="64"/>
    <cellStyle name="Currency 11" xfId="65"/>
    <cellStyle name="Currency 12" xfId="66"/>
    <cellStyle name="Currency 13" xfId="67"/>
    <cellStyle name="Currency 14" xfId="68"/>
    <cellStyle name="Currency 15" xfId="69"/>
    <cellStyle name="Currency 16" xfId="70"/>
    <cellStyle name="Currency 17" xfId="71"/>
    <cellStyle name="Currency 18" xfId="72"/>
    <cellStyle name="Currency 19" xfId="73"/>
    <cellStyle name="Currency 2" xfId="74"/>
    <cellStyle name="Currency 2 2" xfId="75"/>
    <cellStyle name="Currency 2 2 2" xfId="76"/>
    <cellStyle name="Currency 2 2 2 2" xfId="77"/>
    <cellStyle name="Currency 2 2 2 3" xfId="78"/>
    <cellStyle name="Currency 2 3" xfId="79"/>
    <cellStyle name="Currency 2 4" xfId="80"/>
    <cellStyle name="Currency 2 4 2" xfId="81"/>
    <cellStyle name="Currency 2 5" xfId="82"/>
    <cellStyle name="Currency 20" xfId="83"/>
    <cellStyle name="Currency 21" xfId="84"/>
    <cellStyle name="Currency 22" xfId="85"/>
    <cellStyle name="Currency 23" xfId="86"/>
    <cellStyle name="Currency 24" xfId="87"/>
    <cellStyle name="Currency 25" xfId="88"/>
    <cellStyle name="Currency 26" xfId="89"/>
    <cellStyle name="Currency 27" xfId="90"/>
    <cellStyle name="Currency 28" xfId="91"/>
    <cellStyle name="Currency 29" xfId="92"/>
    <cellStyle name="Currency 3" xfId="93"/>
    <cellStyle name="Currency 3 2" xfId="94"/>
    <cellStyle name="Currency 3 3" xfId="95"/>
    <cellStyle name="Currency 3 4" xfId="96"/>
    <cellStyle name="Currency 3 5" xfId="97"/>
    <cellStyle name="Currency 30" xfId="98"/>
    <cellStyle name="Currency 31" xfId="99"/>
    <cellStyle name="Currency 32" xfId="100"/>
    <cellStyle name="Currency 33" xfId="101"/>
    <cellStyle name="Currency 34" xfId="102"/>
    <cellStyle name="Currency 35" xfId="103"/>
    <cellStyle name="Currency 36" xfId="104"/>
    <cellStyle name="Currency 37" xfId="105"/>
    <cellStyle name="Currency 38" xfId="106"/>
    <cellStyle name="Currency 39" xfId="107"/>
    <cellStyle name="Currency 4" xfId="5"/>
    <cellStyle name="Currency 4 2" xfId="108"/>
    <cellStyle name="Currency 4 2 2" xfId="109"/>
    <cellStyle name="Currency 4 2 2 2" xfId="110"/>
    <cellStyle name="Currency 4 2 2 3" xfId="111"/>
    <cellStyle name="Currency 4 2 3" xfId="112"/>
    <cellStyle name="Currency 4 3" xfId="113"/>
    <cellStyle name="Currency 4 3 2" xfId="114"/>
    <cellStyle name="Currency 4 3 3" xfId="115"/>
    <cellStyle name="Currency 4 4" xfId="116"/>
    <cellStyle name="Currency 4 5" xfId="117"/>
    <cellStyle name="Currency 40" xfId="118"/>
    <cellStyle name="Currency 41" xfId="119"/>
    <cellStyle name="Currency 42" xfId="120"/>
    <cellStyle name="Currency 43" xfId="121"/>
    <cellStyle name="Currency 44" xfId="122"/>
    <cellStyle name="Currency 45" xfId="123"/>
    <cellStyle name="Currency 46" xfId="124"/>
    <cellStyle name="Currency 5" xfId="125"/>
    <cellStyle name="Currency 5 2" xfId="126"/>
    <cellStyle name="Currency 5 2 2" xfId="127"/>
    <cellStyle name="Currency 5 3" xfId="128"/>
    <cellStyle name="Currency 5 3 2" xfId="129"/>
    <cellStyle name="Currency 5 3 3" xfId="130"/>
    <cellStyle name="Currency 5 4" xfId="131"/>
    <cellStyle name="Currency 5 5" xfId="132"/>
    <cellStyle name="Currency 5 6" xfId="133"/>
    <cellStyle name="Currency 6" xfId="134"/>
    <cellStyle name="Currency 6 2" xfId="135"/>
    <cellStyle name="Currency 6 3" xfId="136"/>
    <cellStyle name="Currency 7" xfId="137"/>
    <cellStyle name="Currency 7 2" xfId="138"/>
    <cellStyle name="Currency 7 3" xfId="139"/>
    <cellStyle name="Currency 8" xfId="140"/>
    <cellStyle name="Currency 8 2" xfId="141"/>
    <cellStyle name="Currency 9" xfId="142"/>
    <cellStyle name="Explanatory Text 2" xfId="143"/>
    <cellStyle name="Explanatory Text 2 2" xfId="144"/>
    <cellStyle name="Explanatory Text 2 3" xfId="145"/>
    <cellStyle name="Font: Calibri, 9pt regular" xfId="146"/>
    <cellStyle name="Footnotes: top row" xfId="147"/>
    <cellStyle name="Good 2" xfId="148"/>
    <cellStyle name="Header: bottom row" xfId="149"/>
    <cellStyle name="Heading 1 2" xfId="150"/>
    <cellStyle name="Heading 1 2 2" xfId="151"/>
    <cellStyle name="Heading 1 2 3" xfId="152"/>
    <cellStyle name="Heading 2 2" xfId="153"/>
    <cellStyle name="Heading 2 2 2" xfId="154"/>
    <cellStyle name="Heading 2 2 3" xfId="155"/>
    <cellStyle name="Heading 3 2" xfId="156"/>
    <cellStyle name="Heading 3 2 2" xfId="157"/>
    <cellStyle name="Heading 3 2 3" xfId="158"/>
    <cellStyle name="Heading 4 2" xfId="159"/>
    <cellStyle name="Heading 4 2 2" xfId="160"/>
    <cellStyle name="Heading 4 2 3" xfId="161"/>
    <cellStyle name="Hyperlink 2" xfId="162"/>
    <cellStyle name="Input 2" xfId="163"/>
    <cellStyle name="Input 2 2" xfId="164"/>
    <cellStyle name="Input 2 3" xfId="165"/>
    <cellStyle name="Linked Cell 2" xfId="166"/>
    <cellStyle name="Linked Cell 2 2" xfId="167"/>
    <cellStyle name="Linked Cell 2 3" xfId="168"/>
    <cellStyle name="Neutral 2" xfId="169"/>
    <cellStyle name="Normal" xfId="0" builtinId="0"/>
    <cellStyle name="Normal 10" xfId="170"/>
    <cellStyle name="Normal 10 2" xfId="171"/>
    <cellStyle name="Normal 10 3" xfId="172"/>
    <cellStyle name="Normal 10 3 2" xfId="173"/>
    <cellStyle name="Normal 11" xfId="174"/>
    <cellStyle name="Normal 11 2" xfId="175"/>
    <cellStyle name="Normal 11 2 2" xfId="176"/>
    <cellStyle name="Normal 12" xfId="177"/>
    <cellStyle name="Normal 13" xfId="178"/>
    <cellStyle name="Normal 13 2" xfId="179"/>
    <cellStyle name="Normal 14" xfId="180"/>
    <cellStyle name="Normal 14 2" xfId="181"/>
    <cellStyle name="Normal 15" xfId="182"/>
    <cellStyle name="Normal 16" xfId="183"/>
    <cellStyle name="Normal 17" xfId="7"/>
    <cellStyle name="Normal 17 2" xfId="184"/>
    <cellStyle name="Normal 17 3" xfId="185"/>
    <cellStyle name="Normal 18" xfId="186"/>
    <cellStyle name="Normal 18 2" xfId="187"/>
    <cellStyle name="Normal 19" xfId="188"/>
    <cellStyle name="Normal 2" xfId="189"/>
    <cellStyle name="Normal 2 2" xfId="190"/>
    <cellStyle name="Normal 2 2 2" xfId="191"/>
    <cellStyle name="Normal 2 2 2 2" xfId="192"/>
    <cellStyle name="Normal 2 2 3" xfId="193"/>
    <cellStyle name="Normal 2 3" xfId="194"/>
    <cellStyle name="Normal 2 3 2" xfId="195"/>
    <cellStyle name="Normal 2 4" xfId="196"/>
    <cellStyle name="Normal 2 4 2" xfId="197"/>
    <cellStyle name="Normal 2 4 3" xfId="198"/>
    <cellStyle name="Normal 2 5" xfId="199"/>
    <cellStyle name="Normal 2 5 2" xfId="200"/>
    <cellStyle name="Normal 20" xfId="201"/>
    <cellStyle name="Normal 21" xfId="202"/>
    <cellStyle name="Normal 22" xfId="203"/>
    <cellStyle name="Normal 23" xfId="204"/>
    <cellStyle name="Normal 24" xfId="205"/>
    <cellStyle name="Normal 3" xfId="206"/>
    <cellStyle name="Normal 3 2" xfId="207"/>
    <cellStyle name="Normal 3 2 2" xfId="208"/>
    <cellStyle name="Normal 3 2 3" xfId="209"/>
    <cellStyle name="Normal 3 2 4" xfId="210"/>
    <cellStyle name="Normal 3 3" xfId="211"/>
    <cellStyle name="Normal 3 3 2" xfId="212"/>
    <cellStyle name="Normal 3 4" xfId="213"/>
    <cellStyle name="Normal 3 4 2" xfId="214"/>
    <cellStyle name="Normal 3 5" xfId="215"/>
    <cellStyle name="Normal 3 9" xfId="216"/>
    <cellStyle name="Normal 4" xfId="217"/>
    <cellStyle name="Normal 4 2" xfId="218"/>
    <cellStyle name="Normal 4 2 2" xfId="219"/>
    <cellStyle name="Normal 4 2 2 2" xfId="220"/>
    <cellStyle name="Normal 4 2 2 2 2" xfId="221"/>
    <cellStyle name="Normal 4 2 3" xfId="222"/>
    <cellStyle name="Normal 4 2 3 2" xfId="223"/>
    <cellStyle name="Normal 4 3" xfId="224"/>
    <cellStyle name="Normal 4 3 2" xfId="225"/>
    <cellStyle name="Normal 4 3 3" xfId="226"/>
    <cellStyle name="Normal 4 4" xfId="227"/>
    <cellStyle name="Normal 5" xfId="228"/>
    <cellStyle name="Normal 5 2" xfId="229"/>
    <cellStyle name="Normal 5 3" xfId="230"/>
    <cellStyle name="Normal 6" xfId="231"/>
    <cellStyle name="Normal 6 2" xfId="232"/>
    <cellStyle name="Normal 6 2 2" xfId="233"/>
    <cellStyle name="Normal 6 2 2 2" xfId="234"/>
    <cellStyle name="Normal 6 2 3" xfId="235"/>
    <cellStyle name="Normal 6 2 4" xfId="236"/>
    <cellStyle name="Normal 6 3" xfId="237"/>
    <cellStyle name="Normal 6 3 2" xfId="238"/>
    <cellStyle name="Normal 6 4" xfId="239"/>
    <cellStyle name="Normal 7" xfId="240"/>
    <cellStyle name="Normal 7 2" xfId="241"/>
    <cellStyle name="Normal 7 3" xfId="242"/>
    <cellStyle name="Normal 8" xfId="243"/>
    <cellStyle name="Normal 8 2" xfId="244"/>
    <cellStyle name="Normal 8 3" xfId="245"/>
    <cellStyle name="Normal 8 4" xfId="246"/>
    <cellStyle name="Normal 8 5" xfId="247"/>
    <cellStyle name="Normal 9" xfId="248"/>
    <cellStyle name="Normal 9 2" xfId="4"/>
    <cellStyle name="Normal 9 2 2" xfId="249"/>
    <cellStyle name="Normal 9 2 3" xfId="250"/>
    <cellStyle name="Normal 9 3" xfId="251"/>
    <cellStyle name="Note 2" xfId="252"/>
    <cellStyle name="Note 2 2" xfId="253"/>
    <cellStyle name="Note 2 3" xfId="254"/>
    <cellStyle name="Output 2" xfId="255"/>
    <cellStyle name="Output 2 2" xfId="256"/>
    <cellStyle name="Output 2 3" xfId="257"/>
    <cellStyle name="Parent row" xfId="258"/>
    <cellStyle name="Percent" xfId="3" builtinId="5"/>
    <cellStyle name="Percent 10" xfId="259"/>
    <cellStyle name="Percent 10 2" xfId="260"/>
    <cellStyle name="Percent 11" xfId="261"/>
    <cellStyle name="Percent 2" xfId="262"/>
    <cellStyle name="Percent 2 2" xfId="263"/>
    <cellStyle name="Percent 2 2 2" xfId="264"/>
    <cellStyle name="Percent 2 2 3" xfId="265"/>
    <cellStyle name="Percent 2 3" xfId="266"/>
    <cellStyle name="Percent 2 4" xfId="267"/>
    <cellStyle name="Percent 2 5" xfId="268"/>
    <cellStyle name="Percent 3" xfId="269"/>
    <cellStyle name="Percent 3 2" xfId="270"/>
    <cellStyle name="Percent 3 2 2" xfId="271"/>
    <cellStyle name="Percent 3 2 3" xfId="272"/>
    <cellStyle name="Percent 3 3" xfId="273"/>
    <cellStyle name="Percent 4" xfId="6"/>
    <cellStyle name="Percent 4 2" xfId="274"/>
    <cellStyle name="Percent 4 2 2" xfId="275"/>
    <cellStyle name="Percent 4 2 3" xfId="276"/>
    <cellStyle name="Percent 4 3" xfId="277"/>
    <cellStyle name="Percent 5" xfId="278"/>
    <cellStyle name="Percent 5 2" xfId="279"/>
    <cellStyle name="Percent 5 2 2" xfId="280"/>
    <cellStyle name="Percent 5 3" xfId="281"/>
    <cellStyle name="Percent 5 4" xfId="282"/>
    <cellStyle name="Percent 5 5" xfId="283"/>
    <cellStyle name="Percent 6" xfId="284"/>
    <cellStyle name="Percent 6 2" xfId="285"/>
    <cellStyle name="Percent 6 3" xfId="286"/>
    <cellStyle name="Percent 6 4" xfId="287"/>
    <cellStyle name="Percent 7" xfId="288"/>
    <cellStyle name="Percent 7 2" xfId="289"/>
    <cellStyle name="Percent 7 3" xfId="290"/>
    <cellStyle name="Percent 7 4" xfId="291"/>
    <cellStyle name="Percent 8" xfId="292"/>
    <cellStyle name="Percent 8 2" xfId="293"/>
    <cellStyle name="Percent 8 3" xfId="294"/>
    <cellStyle name="Percent 9" xfId="295"/>
    <cellStyle name="Percent 9 2" xfId="296"/>
    <cellStyle name="Table title" xfId="297"/>
    <cellStyle name="Title 2" xfId="298"/>
    <cellStyle name="Title 2 2" xfId="299"/>
    <cellStyle name="Title 2 3" xfId="300"/>
    <cellStyle name="Total 2" xfId="301"/>
    <cellStyle name="Total 2 2" xfId="302"/>
    <cellStyle name="Total 2 3" xfId="303"/>
    <cellStyle name="Warning Text 2" xfId="304"/>
    <cellStyle name="Warning Text 2 2" xfId="305"/>
    <cellStyle name="Warning Text 2 3" xfId="3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YITs%20413-%20FY22%20DCF%20&amp;%20DMH\July%202021\3A.%202nd%20Proposal%20&amp;%20Signoff\Website\Y%20Res%20&amp;%20Tayya%20%2012.10.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\X\Data%20&amp;%20Reporting%20Tools\STARR%20Utilization\STARR%20Utilization%20Tool%20FY10%20Ju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lacorta\Downloads\FINAL%20ANALYSIS%20Counseling%20Rate%20Options%20071913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eeker\Local%20Settings\Temporary%20Internet%20Files\Content.Outlook\76FJ858H\YITS_DPH_Yr%203%20review_FY2010-2011_General%20Analysi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aciri\Downloads\Resi%20Rehab%203386&amp;3401%20122613%20330pm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SubAbuse\2013\Resi%20Rehab\Data\Resi%20Rehab%20_All%20Codes%20Analysi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tive%20Services-POS%20Policy%20Office\Admin%20&amp;%20Staff\Kara\Workforce%20Initiatives\3.%20Benchmark%20Analysis%2010.18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outhRes Current "/>
      <sheetName val="TAYYA Current."/>
      <sheetName val="Spend by Activity Code and year"/>
      <sheetName val="Total FI "/>
      <sheetName val="FY17 UFR data"/>
      <sheetName val="CAF Spring 2018"/>
      <sheetName val="Room &amp; Board Add on"/>
      <sheetName val="CAF Fall 2020"/>
      <sheetName val="Chart"/>
      <sheetName val="YouthRes  (FY22)"/>
      <sheetName val="TAYYA Current. (FY22)"/>
      <sheetName val="Youth &amp; TAYYA - 2320"/>
      <sheetName val="Fiscal Impact"/>
      <sheetName val="FTEs by Category"/>
      <sheetName val="BTL exp 2019 UFR"/>
      <sheetName val="3470 Youth RESI Tayya Expenses"/>
      <sheetName val="TAYYA expen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4">
          <cell r="BY24">
            <v>1.9959404600811814E-2</v>
          </cell>
        </row>
      </sheetData>
      <sheetData sheetId="8">
        <row r="4">
          <cell r="C4">
            <v>32198.400000000001</v>
          </cell>
        </row>
        <row r="6">
          <cell r="C6">
            <v>41516.800000000003</v>
          </cell>
        </row>
        <row r="10">
          <cell r="C10">
            <v>43971.200000000004</v>
          </cell>
        </row>
        <row r="12">
          <cell r="C12">
            <v>52665.599999999999</v>
          </cell>
        </row>
        <row r="16">
          <cell r="C16">
            <v>83324.800000000003</v>
          </cell>
        </row>
        <row r="20">
          <cell r="C20">
            <v>86860.800000000003</v>
          </cell>
        </row>
        <row r="30">
          <cell r="C30">
            <v>0.224</v>
          </cell>
        </row>
        <row r="32">
          <cell r="C32">
            <v>3.7000000000000002E-3</v>
          </cell>
        </row>
      </sheetData>
      <sheetData sheetId="9">
        <row r="42">
          <cell r="D42">
            <v>73874.736842105267</v>
          </cell>
        </row>
        <row r="43">
          <cell r="D43">
            <v>53014.049645390071</v>
          </cell>
        </row>
        <row r="82">
          <cell r="D82">
            <v>0.12</v>
          </cell>
        </row>
        <row r="83">
          <cell r="E83" t="str">
            <v xml:space="preserve"> Prospective FY22 &amp; FY23</v>
          </cell>
        </row>
      </sheetData>
      <sheetData sheetId="10"/>
      <sheetData sheetId="11" refreshError="1"/>
      <sheetData sheetId="12" refreshError="1"/>
      <sheetData sheetId="13">
        <row r="4">
          <cell r="F4">
            <v>73874.736842105267</v>
          </cell>
        </row>
        <row r="11">
          <cell r="K11">
            <v>53014.049645390071</v>
          </cell>
        </row>
      </sheetData>
      <sheetData sheetId="14" refreshError="1"/>
      <sheetData sheetId="15">
        <row r="13">
          <cell r="F13">
            <v>16501.428571428572</v>
          </cell>
        </row>
        <row r="29">
          <cell r="B29">
            <v>2429.6666666666665</v>
          </cell>
        </row>
        <row r="44">
          <cell r="B44">
            <v>41809.4</v>
          </cell>
        </row>
        <row r="60">
          <cell r="B60">
            <v>108360.14285714286</v>
          </cell>
        </row>
        <row r="77">
          <cell r="B77">
            <v>2839</v>
          </cell>
        </row>
        <row r="93">
          <cell r="B93">
            <v>14617.857142857143</v>
          </cell>
        </row>
        <row r="111">
          <cell r="B111">
            <v>4458.75</v>
          </cell>
        </row>
      </sheetData>
      <sheetData sheetId="16">
        <row r="14">
          <cell r="E14">
            <v>50990</v>
          </cell>
        </row>
        <row r="15">
          <cell r="E15">
            <v>5475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Z4">
            <v>65246</v>
          </cell>
        </row>
      </sheetData>
      <sheetData sheetId="7">
        <row r="4">
          <cell r="A4" t="str">
            <v>Community Healthlink, Inc.</v>
          </cell>
        </row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>
        <row r="4">
          <cell r="BO4">
            <v>1</v>
          </cell>
        </row>
      </sheetData>
      <sheetData sheetId="9">
        <row r="3">
          <cell r="A3" t="str">
            <v>Community Healthlink, Inc.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C I &amp; II"/>
      <sheetName val="DC II ks"/>
      <sheetName val="DC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S RN. APRN"/>
    </sheetNames>
    <sheetDataSet>
      <sheetData sheetId="0"/>
      <sheetData sheetId="1">
        <row r="12">
          <cell r="J12">
            <v>16.796506410256413</v>
          </cell>
        </row>
      </sheetData>
      <sheetData sheetId="2" refreshError="1"/>
      <sheetData sheetId="3">
        <row r="11">
          <cell r="J11">
            <v>20.893115384615385</v>
          </cell>
        </row>
      </sheetData>
      <sheetData sheetId="4">
        <row r="13">
          <cell r="L13">
            <v>16.170000000000002</v>
          </cell>
        </row>
      </sheetData>
      <sheetData sheetId="5">
        <row r="9">
          <cell r="J9">
            <v>22.073999999999998</v>
          </cell>
        </row>
      </sheetData>
      <sheetData sheetId="6">
        <row r="13">
          <cell r="J13">
            <v>26.866666666666664</v>
          </cell>
        </row>
      </sheetData>
      <sheetData sheetId="7">
        <row r="13">
          <cell r="O13">
            <v>30.101111111111109</v>
          </cell>
        </row>
      </sheetData>
      <sheetData sheetId="8">
        <row r="6">
          <cell r="I6">
            <v>42.94</v>
          </cell>
        </row>
      </sheetData>
      <sheetData sheetId="9">
        <row r="6">
          <cell r="H6">
            <v>28.36</v>
          </cell>
        </row>
      </sheetData>
      <sheetData sheetId="10">
        <row r="16">
          <cell r="K16">
            <v>44.3</v>
          </cell>
        </row>
      </sheetData>
      <sheetData sheetId="11">
        <row r="15">
          <cell r="K15">
            <v>59.01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topLeftCell="A13" zoomScale="90" zoomScaleNormal="90" workbookViewId="0">
      <selection activeCell="F33" sqref="F33"/>
    </sheetView>
  </sheetViews>
  <sheetFormatPr defaultColWidth="8.88671875" defaultRowHeight="14.4" x14ac:dyDescent="0.3"/>
  <cols>
    <col min="1" max="1" width="5.5546875" customWidth="1"/>
    <col min="2" max="2" width="58" customWidth="1"/>
    <col min="3" max="3" width="16.109375" customWidth="1"/>
    <col min="4" max="4" width="10" hidden="1" customWidth="1"/>
    <col min="5" max="5" width="1.6640625" customWidth="1"/>
    <col min="6" max="6" width="50.5546875" customWidth="1"/>
    <col min="7" max="7" width="65" style="217" customWidth="1"/>
    <col min="8" max="8" width="14.6640625" hidden="1" customWidth="1"/>
    <col min="9" max="9" width="0" hidden="1" customWidth="1"/>
    <col min="10" max="10" width="11" hidden="1" customWidth="1"/>
    <col min="11" max="11" width="0" hidden="1" customWidth="1"/>
  </cols>
  <sheetData>
    <row r="1" spans="2:10" ht="57" customHeight="1" x14ac:dyDescent="0.3">
      <c r="B1" s="215">
        <v>43777</v>
      </c>
      <c r="C1" s="216" t="s">
        <v>80</v>
      </c>
      <c r="D1" s="216" t="s">
        <v>81</v>
      </c>
    </row>
    <row r="2" spans="2:10" ht="15" thickBot="1" x14ac:dyDescent="0.35">
      <c r="B2" s="218" t="s">
        <v>82</v>
      </c>
      <c r="C2" s="219"/>
      <c r="D2" s="216" t="s">
        <v>83</v>
      </c>
      <c r="G2" s="220" t="s">
        <v>84</v>
      </c>
      <c r="H2" s="216" t="s">
        <v>85</v>
      </c>
      <c r="J2" t="s">
        <v>86</v>
      </c>
    </row>
    <row r="3" spans="2:10" ht="31.2" customHeight="1" x14ac:dyDescent="0.3">
      <c r="B3" s="221" t="s">
        <v>87</v>
      </c>
      <c r="C3" s="222">
        <v>15.48</v>
      </c>
      <c r="D3" s="222">
        <f>'[9]DC I &amp; II'!J12</f>
        <v>16.796506410256413</v>
      </c>
      <c r="E3" s="223"/>
      <c r="F3" s="224" t="s">
        <v>88</v>
      </c>
      <c r="G3" s="225" t="s">
        <v>89</v>
      </c>
      <c r="H3" s="226">
        <f>H4/2080</f>
        <v>15.480288461538462</v>
      </c>
      <c r="J3" s="227">
        <f>D3-H3</f>
        <v>1.3162179487179504</v>
      </c>
    </row>
    <row r="4" spans="2:10" ht="16.2" thickBot="1" x14ac:dyDescent="0.35">
      <c r="B4" s="228" t="s">
        <v>90</v>
      </c>
      <c r="C4" s="229">
        <f>C3*2080</f>
        <v>32198.400000000001</v>
      </c>
      <c r="D4" s="230">
        <f>D3*2080</f>
        <v>34936.733333333337</v>
      </c>
      <c r="E4" s="231"/>
      <c r="F4" s="232"/>
      <c r="G4" s="233"/>
      <c r="H4" s="234">
        <v>32199</v>
      </c>
      <c r="J4" s="227"/>
    </row>
    <row r="5" spans="2:10" ht="15.6" x14ac:dyDescent="0.3">
      <c r="B5" s="221" t="s">
        <v>91</v>
      </c>
      <c r="C5" s="222">
        <v>19.96</v>
      </c>
      <c r="D5" s="235">
        <f>'[9]DC III '!J11</f>
        <v>20.893115384615385</v>
      </c>
      <c r="E5" s="223"/>
      <c r="F5" s="223" t="s">
        <v>92</v>
      </c>
      <c r="G5" s="225" t="s">
        <v>93</v>
      </c>
      <c r="H5" s="226">
        <f>H6/2080</f>
        <v>18.400480769230768</v>
      </c>
      <c r="J5" s="227">
        <f>D5-H5</f>
        <v>2.4926346153846168</v>
      </c>
    </row>
    <row r="6" spans="2:10" ht="16.2" thickBot="1" x14ac:dyDescent="0.35">
      <c r="B6" s="236" t="s">
        <v>94</v>
      </c>
      <c r="C6" s="237">
        <f>C5*2080</f>
        <v>41516.800000000003</v>
      </c>
      <c r="D6" s="238">
        <f>D5*2080</f>
        <v>43457.68</v>
      </c>
      <c r="E6" s="239"/>
      <c r="F6" s="239"/>
      <c r="G6" s="233"/>
      <c r="H6" s="234">
        <v>38273</v>
      </c>
      <c r="J6" s="227"/>
    </row>
    <row r="7" spans="2:10" ht="15.6" x14ac:dyDescent="0.3">
      <c r="B7" s="221" t="s">
        <v>95</v>
      </c>
      <c r="C7" s="222">
        <v>15.53</v>
      </c>
      <c r="D7" s="235">
        <f>[9]CNA!L13</f>
        <v>16.170000000000002</v>
      </c>
      <c r="E7" s="223"/>
      <c r="F7" s="240"/>
      <c r="G7" s="225" t="s">
        <v>96</v>
      </c>
      <c r="H7" s="226">
        <f>H8/2080</f>
        <v>20.43028846153846</v>
      </c>
      <c r="J7" s="241">
        <f>D7-H7</f>
        <v>-4.2602884615384582</v>
      </c>
    </row>
    <row r="8" spans="2:10" ht="16.2" thickBot="1" x14ac:dyDescent="0.35">
      <c r="B8" s="236" t="s">
        <v>97</v>
      </c>
      <c r="C8" s="237">
        <f>C7*2080</f>
        <v>32302.399999999998</v>
      </c>
      <c r="D8" s="238">
        <f>D7*2080</f>
        <v>33633.600000000006</v>
      </c>
      <c r="E8" s="239"/>
      <c r="F8" s="239"/>
      <c r="G8" s="233"/>
      <c r="H8" s="234">
        <v>42495</v>
      </c>
      <c r="J8" s="227"/>
    </row>
    <row r="9" spans="2:10" ht="15.6" x14ac:dyDescent="0.3">
      <c r="B9" s="221" t="s">
        <v>98</v>
      </c>
      <c r="C9" s="222">
        <v>21.14</v>
      </c>
      <c r="D9" s="235">
        <f>'[9]Caseworker BA'!J9</f>
        <v>22.073999999999998</v>
      </c>
      <c r="E9" s="223"/>
      <c r="F9" s="223" t="s">
        <v>99</v>
      </c>
      <c r="G9" s="225" t="s">
        <v>100</v>
      </c>
      <c r="H9" s="242" t="s">
        <v>101</v>
      </c>
      <c r="J9" s="227"/>
    </row>
    <row r="10" spans="2:10" ht="16.2" thickBot="1" x14ac:dyDescent="0.35">
      <c r="B10" s="236" t="s">
        <v>102</v>
      </c>
      <c r="C10" s="237">
        <f>C9*2080</f>
        <v>43971.200000000004</v>
      </c>
      <c r="D10" s="238">
        <f>D9*2080</f>
        <v>45913.919999999998</v>
      </c>
      <c r="E10" s="239"/>
      <c r="F10" s="239"/>
      <c r="G10" s="233"/>
      <c r="H10" s="243"/>
      <c r="J10" s="227"/>
    </row>
    <row r="11" spans="2:10" ht="31.2" x14ac:dyDescent="0.3">
      <c r="B11" s="244" t="s">
        <v>103</v>
      </c>
      <c r="C11" s="245">
        <v>25.32</v>
      </c>
      <c r="D11" s="246">
        <f>'[9]Casemanager MA '!J13</f>
        <v>26.866666666666664</v>
      </c>
      <c r="E11" s="231"/>
      <c r="F11" s="231" t="s">
        <v>104</v>
      </c>
      <c r="G11" s="247" t="s">
        <v>105</v>
      </c>
      <c r="H11" s="226">
        <f>H12/2080</f>
        <v>19.703365384615385</v>
      </c>
      <c r="J11" s="227">
        <f>D11-H11</f>
        <v>7.1633012820512789</v>
      </c>
    </row>
    <row r="12" spans="2:10" ht="31.8" thickBot="1" x14ac:dyDescent="0.35">
      <c r="B12" s="244" t="s">
        <v>106</v>
      </c>
      <c r="C12" s="237">
        <f>C11*2080</f>
        <v>52665.599999999999</v>
      </c>
      <c r="D12" s="238">
        <f>D11*2080</f>
        <v>55882.666666666657</v>
      </c>
      <c r="E12" s="239"/>
      <c r="F12" s="239" t="s">
        <v>107</v>
      </c>
      <c r="G12" s="233"/>
      <c r="H12" s="234">
        <v>40983</v>
      </c>
      <c r="J12" s="227"/>
    </row>
    <row r="13" spans="2:10" ht="15.6" x14ac:dyDescent="0.3">
      <c r="B13" s="221" t="s">
        <v>108</v>
      </c>
      <c r="C13" s="222">
        <v>29.29</v>
      </c>
      <c r="D13" s="235">
        <f>'[9]Clinician w indep Lic'!O13</f>
        <v>30.101111111111109</v>
      </c>
      <c r="E13" s="223"/>
      <c r="F13" s="223" t="s">
        <v>109</v>
      </c>
      <c r="G13" s="225" t="s">
        <v>110</v>
      </c>
      <c r="H13" s="226">
        <f>H14/2080</f>
        <v>27.190865384615385</v>
      </c>
      <c r="J13" s="227">
        <f>D13-H13</f>
        <v>2.9102457264957238</v>
      </c>
    </row>
    <row r="14" spans="2:10" ht="16.2" thickBot="1" x14ac:dyDescent="0.35">
      <c r="B14" s="236" t="s">
        <v>111</v>
      </c>
      <c r="C14" s="237">
        <f>C13*2080</f>
        <v>60923.199999999997</v>
      </c>
      <c r="D14" s="238">
        <f>D13*2080</f>
        <v>62610.311111111107</v>
      </c>
      <c r="E14" s="239"/>
      <c r="F14" s="239"/>
      <c r="G14" s="233"/>
      <c r="H14" s="234">
        <v>56557</v>
      </c>
      <c r="J14" s="227"/>
    </row>
    <row r="15" spans="2:10" ht="15.6" x14ac:dyDescent="0.3">
      <c r="B15" s="221" t="s">
        <v>112</v>
      </c>
      <c r="C15" s="222">
        <v>40.06</v>
      </c>
      <c r="D15" s="235">
        <f>'[9]Clinical Manager'!I6</f>
        <v>42.94</v>
      </c>
      <c r="E15" s="223"/>
      <c r="F15" s="248" t="s">
        <v>113</v>
      </c>
      <c r="G15" s="225" t="s">
        <v>114</v>
      </c>
      <c r="H15" s="226">
        <f>H16/2080</f>
        <v>33.217788461538461</v>
      </c>
      <c r="J15" s="227">
        <f>D15-H15</f>
        <v>9.7222115384615364</v>
      </c>
    </row>
    <row r="16" spans="2:10" ht="16.2" thickBot="1" x14ac:dyDescent="0.35">
      <c r="B16" s="236" t="s">
        <v>115</v>
      </c>
      <c r="C16" s="237">
        <f>C15*2080</f>
        <v>83324.800000000003</v>
      </c>
      <c r="D16" s="238">
        <f>D15*2080</f>
        <v>89315.199999999997</v>
      </c>
      <c r="E16" s="239"/>
      <c r="F16" s="249"/>
      <c r="G16" s="233"/>
      <c r="H16" s="234">
        <v>69093</v>
      </c>
      <c r="J16" s="227"/>
    </row>
    <row r="17" spans="2:10" ht="15.6" x14ac:dyDescent="0.3">
      <c r="B17" s="221" t="s">
        <v>116</v>
      </c>
      <c r="C17" s="222">
        <v>27.62</v>
      </c>
      <c r="D17" s="235">
        <f>[9]LPN!H6</f>
        <v>28.36</v>
      </c>
      <c r="E17" s="223"/>
      <c r="F17" s="223"/>
      <c r="G17" s="225" t="s">
        <v>117</v>
      </c>
      <c r="H17" s="226">
        <f>H18/2080</f>
        <v>25.143750000000001</v>
      </c>
      <c r="J17" s="227">
        <f>D17-H17</f>
        <v>3.2162499999999987</v>
      </c>
    </row>
    <row r="18" spans="2:10" ht="16.2" thickBot="1" x14ac:dyDescent="0.35">
      <c r="B18" s="236" t="s">
        <v>118</v>
      </c>
      <c r="C18" s="237">
        <f>C17*2080</f>
        <v>57449.599999999999</v>
      </c>
      <c r="D18" s="238">
        <f>D17*2080</f>
        <v>58988.799999999996</v>
      </c>
      <c r="E18" s="239"/>
      <c r="F18" s="239"/>
      <c r="G18" s="233"/>
      <c r="H18" s="234">
        <v>52299</v>
      </c>
      <c r="J18" s="227"/>
    </row>
    <row r="19" spans="2:10" ht="15.6" x14ac:dyDescent="0.3">
      <c r="B19" s="221" t="s">
        <v>119</v>
      </c>
      <c r="C19" s="222">
        <v>41.76</v>
      </c>
      <c r="D19" s="235">
        <f>'[9]BS RN'!K16</f>
        <v>44.3</v>
      </c>
      <c r="E19" s="223"/>
      <c r="F19" s="223"/>
      <c r="G19" s="225" t="s">
        <v>120</v>
      </c>
      <c r="H19" s="250">
        <f>H20/2080</f>
        <v>33.460576923076921</v>
      </c>
      <c r="J19" s="227">
        <f>D19-H19</f>
        <v>10.839423076923076</v>
      </c>
    </row>
    <row r="20" spans="2:10" ht="16.2" thickBot="1" x14ac:dyDescent="0.35">
      <c r="B20" s="236" t="s">
        <v>121</v>
      </c>
      <c r="C20" s="237">
        <f>C19*2080</f>
        <v>86860.800000000003</v>
      </c>
      <c r="D20" s="238">
        <f>D19*2080</f>
        <v>92144</v>
      </c>
      <c r="E20" s="239"/>
      <c r="F20" s="239"/>
      <c r="G20" s="233"/>
      <c r="H20" s="234">
        <v>69598</v>
      </c>
      <c r="J20" s="227"/>
    </row>
    <row r="21" spans="2:10" ht="15.6" x14ac:dyDescent="0.3">
      <c r="B21" s="221" t="s">
        <v>122</v>
      </c>
      <c r="C21" s="222">
        <v>57.41</v>
      </c>
      <c r="D21" s="235">
        <f>'[9]MS RN. APRN'!K15</f>
        <v>59.01</v>
      </c>
      <c r="E21" s="223"/>
      <c r="F21" s="223"/>
      <c r="G21" s="225" t="s">
        <v>123</v>
      </c>
      <c r="H21" s="226">
        <f>H22/2080</f>
        <v>48.354326923076925</v>
      </c>
      <c r="J21" s="227">
        <f>D21-H21</f>
        <v>10.655673076923073</v>
      </c>
    </row>
    <row r="22" spans="2:10" ht="16.2" thickBot="1" x14ac:dyDescent="0.35">
      <c r="B22" s="236" t="s">
        <v>124</v>
      </c>
      <c r="C22" s="237">
        <f>C21*2080</f>
        <v>119412.79999999999</v>
      </c>
      <c r="D22" s="238">
        <f>D21*2080</f>
        <v>122740.8</v>
      </c>
      <c r="E22" s="239"/>
      <c r="F22" s="239"/>
      <c r="G22" s="233"/>
      <c r="H22" s="234">
        <v>100577</v>
      </c>
      <c r="J22" s="227"/>
    </row>
    <row r="26" spans="2:10" ht="15.6" x14ac:dyDescent="0.3">
      <c r="B26" s="251" t="s">
        <v>125</v>
      </c>
      <c r="C26" s="252">
        <f>C4</f>
        <v>32198.400000000001</v>
      </c>
    </row>
    <row r="27" spans="2:10" ht="15.6" x14ac:dyDescent="0.3">
      <c r="B27" s="253"/>
      <c r="C27" s="253"/>
    </row>
    <row r="28" spans="2:10" ht="15.6" x14ac:dyDescent="0.3">
      <c r="B28" s="251" t="s">
        <v>126</v>
      </c>
      <c r="C28" s="252">
        <v>29640</v>
      </c>
    </row>
    <row r="29" spans="2:10" ht="15.6" x14ac:dyDescent="0.3">
      <c r="B29" s="253"/>
      <c r="C29" s="253"/>
    </row>
    <row r="30" spans="2:10" ht="15.6" x14ac:dyDescent="0.3">
      <c r="B30" s="251" t="s">
        <v>127</v>
      </c>
      <c r="C30" s="254">
        <v>0.224</v>
      </c>
    </row>
    <row r="31" spans="2:10" ht="15.6" x14ac:dyDescent="0.3">
      <c r="B31" s="251" t="s">
        <v>128</v>
      </c>
      <c r="C31" s="254">
        <f>'[1]CAF Fall 2020'!BY24</f>
        <v>1.9959404600811814E-2</v>
      </c>
    </row>
    <row r="32" spans="2:10" ht="15.6" x14ac:dyDescent="0.3">
      <c r="B32" s="255" t="s">
        <v>129</v>
      </c>
      <c r="C32" s="254">
        <v>3.7000000000000002E-3</v>
      </c>
    </row>
  </sheetData>
  <mergeCells count="13">
    <mergeCell ref="G21:G22"/>
    <mergeCell ref="G11:G12"/>
    <mergeCell ref="G13:G14"/>
    <mergeCell ref="F15:F16"/>
    <mergeCell ref="G15:G16"/>
    <mergeCell ref="G17:G18"/>
    <mergeCell ref="G19:G20"/>
    <mergeCell ref="F3:F4"/>
    <mergeCell ref="G3:G4"/>
    <mergeCell ref="G5:G6"/>
    <mergeCell ref="G7:G8"/>
    <mergeCell ref="G9:G10"/>
    <mergeCell ref="H9:H10"/>
  </mergeCells>
  <pageMargins left="0.25" right="0.25" top="0.75" bottom="0.75" header="0.3" footer="0.3"/>
  <pageSetup scale="69" fitToHeight="0" orientation="landscape" cellComments="asDisplayed" r:id="rId1"/>
  <headerFooter>
    <oddFooter>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5"/>
  <sheetViews>
    <sheetView topLeftCell="A19" zoomScale="115" zoomScaleNormal="115" zoomScalePageLayoutView="85" workbookViewId="0">
      <selection activeCell="H34" sqref="H34:H35"/>
    </sheetView>
  </sheetViews>
  <sheetFormatPr defaultColWidth="9.109375" defaultRowHeight="13.8" x14ac:dyDescent="0.3"/>
  <cols>
    <col min="1" max="1" width="9.109375" style="48" bestFit="1" customWidth="1"/>
    <col min="2" max="2" width="9.109375" style="1"/>
    <col min="3" max="3" width="28.44140625" style="1" customWidth="1"/>
    <col min="4" max="4" width="10.33203125" style="1" customWidth="1"/>
    <col min="5" max="5" width="9.109375" style="1"/>
    <col min="6" max="6" width="16.44140625" style="1" customWidth="1"/>
    <col min="7" max="7" width="9.109375" style="1"/>
    <col min="8" max="8" width="11.33203125" style="1" customWidth="1"/>
    <col min="9" max="9" width="9.109375" style="1"/>
    <col min="10" max="10" width="11.33203125" style="1" customWidth="1"/>
    <col min="11" max="11" width="11" style="1" hidden="1" customWidth="1"/>
    <col min="12" max="12" width="11.44140625" style="1" hidden="1" customWidth="1"/>
    <col min="13" max="13" width="8.5546875" style="1" hidden="1" customWidth="1"/>
    <col min="14" max="14" width="10.6640625" style="1" customWidth="1"/>
    <col min="15" max="16384" width="9.109375" style="1"/>
  </cols>
  <sheetData>
    <row r="1" spans="3:10" ht="21.75" customHeight="1" x14ac:dyDescent="0.3"/>
    <row r="2" spans="3:10" ht="15.75" customHeight="1" thickBot="1" x14ac:dyDescent="0.35">
      <c r="C2" s="2">
        <v>44176</v>
      </c>
    </row>
    <row r="3" spans="3:10" ht="20.25" customHeight="1" x14ac:dyDescent="0.3">
      <c r="C3" s="3" t="s">
        <v>0</v>
      </c>
      <c r="D3" s="4"/>
      <c r="E3" s="4"/>
      <c r="F3" s="5"/>
    </row>
    <row r="4" spans="3:10" ht="12.75" customHeight="1" thickBot="1" x14ac:dyDescent="0.35">
      <c r="C4" s="6"/>
      <c r="D4" s="7"/>
      <c r="E4" s="7"/>
      <c r="F4" s="8"/>
    </row>
    <row r="5" spans="3:10" ht="12.75" customHeight="1" x14ac:dyDescent="0.3">
      <c r="C5" s="9" t="s">
        <v>1</v>
      </c>
      <c r="D5" s="10">
        <v>15</v>
      </c>
      <c r="E5" s="11" t="s">
        <v>2</v>
      </c>
      <c r="F5" s="12">
        <f>D5*365</f>
        <v>5475</v>
      </c>
    </row>
    <row r="6" spans="3:10" x14ac:dyDescent="0.3">
      <c r="C6" s="13"/>
      <c r="D6" s="14" t="s">
        <v>3</v>
      </c>
      <c r="E6" s="14" t="s">
        <v>4</v>
      </c>
      <c r="F6" s="15" t="s">
        <v>5</v>
      </c>
    </row>
    <row r="7" spans="3:10" ht="15.75" customHeight="1" x14ac:dyDescent="0.3">
      <c r="C7" s="16" t="str">
        <f>C42</f>
        <v>Program Director</v>
      </c>
      <c r="D7" s="17">
        <f>D42</f>
        <v>73874.736842105267</v>
      </c>
      <c r="E7" s="18">
        <f>D58</f>
        <v>1</v>
      </c>
      <c r="F7" s="19">
        <f>E7*D7</f>
        <v>73874.736842105267</v>
      </c>
      <c r="I7" s="20"/>
      <c r="J7" s="21"/>
    </row>
    <row r="8" spans="3:10" ht="13.5" customHeight="1" x14ac:dyDescent="0.3">
      <c r="C8" s="22" t="str">
        <f t="shared" ref="C8:D20" si="0">C43</f>
        <v>Asst. Program Director</v>
      </c>
      <c r="D8" s="23">
        <f>D43</f>
        <v>53014.049645390071</v>
      </c>
      <c r="E8" s="24">
        <f t="shared" ref="E8:E19" si="1">D59</f>
        <v>1</v>
      </c>
      <c r="F8" s="25">
        <f>E8*D8</f>
        <v>53014.049645390071</v>
      </c>
      <c r="I8" s="20"/>
      <c r="J8" s="21"/>
    </row>
    <row r="9" spans="3:10" ht="13.5" customHeight="1" x14ac:dyDescent="0.3">
      <c r="C9" s="22" t="str">
        <f t="shared" si="0"/>
        <v>Clinical Director</v>
      </c>
      <c r="D9" s="23">
        <f t="shared" si="0"/>
        <v>83324.800000000003</v>
      </c>
      <c r="E9" s="24">
        <f t="shared" si="1"/>
        <v>1</v>
      </c>
      <c r="F9" s="25">
        <f t="shared" ref="F9:F20" si="2">E9*D9</f>
        <v>83324.800000000003</v>
      </c>
    </row>
    <row r="10" spans="3:10" ht="13.5" customHeight="1" x14ac:dyDescent="0.3">
      <c r="C10" s="22" t="str">
        <f t="shared" si="0"/>
        <v>Psychiatry</v>
      </c>
      <c r="D10" s="23">
        <f t="shared" si="0"/>
        <v>195390</v>
      </c>
      <c r="E10" s="24">
        <f t="shared" si="1"/>
        <v>0.2</v>
      </c>
      <c r="F10" s="25">
        <f t="shared" si="2"/>
        <v>39078</v>
      </c>
    </row>
    <row r="11" spans="3:10" ht="13.5" customHeight="1" x14ac:dyDescent="0.3">
      <c r="C11" s="22" t="str">
        <f t="shared" si="0"/>
        <v>Mental Health Professional (LMSW)</v>
      </c>
      <c r="D11" s="23">
        <f t="shared" si="0"/>
        <v>52665.599999999999</v>
      </c>
      <c r="E11" s="24">
        <f t="shared" si="1"/>
        <v>2.5</v>
      </c>
      <c r="F11" s="25">
        <f t="shared" si="2"/>
        <v>131664</v>
      </c>
    </row>
    <row r="12" spans="3:10" x14ac:dyDescent="0.3">
      <c r="C12" s="22" t="str">
        <f t="shared" si="0"/>
        <v>Recreational Therapist</v>
      </c>
      <c r="D12" s="23">
        <f t="shared" si="0"/>
        <v>41516.800000000003</v>
      </c>
      <c r="E12" s="24">
        <f t="shared" si="1"/>
        <v>1.4</v>
      </c>
      <c r="F12" s="25">
        <f t="shared" si="2"/>
        <v>58123.519999999997</v>
      </c>
    </row>
    <row r="13" spans="3:10" x14ac:dyDescent="0.3">
      <c r="C13" s="22" t="str">
        <f t="shared" si="0"/>
        <v xml:space="preserve">Registered Nurse </v>
      </c>
      <c r="D13" s="23">
        <f t="shared" si="0"/>
        <v>86860.800000000003</v>
      </c>
      <c r="E13" s="24">
        <f t="shared" si="1"/>
        <v>0.7</v>
      </c>
      <c r="F13" s="25">
        <f t="shared" si="2"/>
        <v>60802.559999999998</v>
      </c>
    </row>
    <row r="14" spans="3:10" ht="13.95" customHeight="1" x14ac:dyDescent="0.3">
      <c r="C14" s="22" t="str">
        <f t="shared" si="0"/>
        <v>Tutor</v>
      </c>
      <c r="D14" s="23">
        <f t="shared" si="0"/>
        <v>50000</v>
      </c>
      <c r="E14" s="24">
        <f t="shared" si="1"/>
        <v>0.75</v>
      </c>
      <c r="F14" s="25">
        <f t="shared" si="2"/>
        <v>37500</v>
      </c>
    </row>
    <row r="15" spans="3:10" x14ac:dyDescent="0.3">
      <c r="C15" s="22" t="str">
        <f t="shared" si="0"/>
        <v>Educational Coordinator</v>
      </c>
      <c r="D15" s="23">
        <f t="shared" si="0"/>
        <v>32198.400000000001</v>
      </c>
      <c r="E15" s="24">
        <f t="shared" si="1"/>
        <v>0.5</v>
      </c>
      <c r="F15" s="25">
        <f t="shared" si="2"/>
        <v>16099.2</v>
      </c>
    </row>
    <row r="16" spans="3:10" ht="15" customHeight="1" x14ac:dyDescent="0.3">
      <c r="C16" s="22" t="str">
        <f t="shared" si="0"/>
        <v>Residential Supervisor</v>
      </c>
      <c r="D16" s="23">
        <f t="shared" si="0"/>
        <v>41516.800000000003</v>
      </c>
      <c r="E16" s="24">
        <f t="shared" si="1"/>
        <v>1.8</v>
      </c>
      <c r="F16" s="25">
        <f t="shared" si="2"/>
        <v>74730.240000000005</v>
      </c>
    </row>
    <row r="17" spans="3:6" x14ac:dyDescent="0.3">
      <c r="C17" s="22" t="str">
        <f t="shared" si="0"/>
        <v>Residential Staff</v>
      </c>
      <c r="D17" s="23">
        <f t="shared" si="0"/>
        <v>32198.400000000001</v>
      </c>
      <c r="E17" s="24">
        <f t="shared" si="1"/>
        <v>15.4</v>
      </c>
      <c r="F17" s="25">
        <f t="shared" si="2"/>
        <v>495855.36000000004</v>
      </c>
    </row>
    <row r="18" spans="3:6" x14ac:dyDescent="0.3">
      <c r="C18" s="22" t="str">
        <f t="shared" si="0"/>
        <v>Administrative Assistant</v>
      </c>
      <c r="D18" s="23">
        <f t="shared" si="0"/>
        <v>32198.400000000001</v>
      </c>
      <c r="E18" s="24">
        <f t="shared" si="1"/>
        <v>1</v>
      </c>
      <c r="F18" s="25">
        <f t="shared" si="2"/>
        <v>32198.400000000001</v>
      </c>
    </row>
    <row r="19" spans="3:6" x14ac:dyDescent="0.3">
      <c r="C19" s="22" t="str">
        <f t="shared" si="0"/>
        <v>Support Staff</v>
      </c>
      <c r="D19" s="23">
        <f t="shared" si="0"/>
        <v>32198.400000000001</v>
      </c>
      <c r="E19" s="24">
        <f t="shared" si="1"/>
        <v>1.5</v>
      </c>
      <c r="F19" s="25">
        <f t="shared" si="2"/>
        <v>48297.600000000006</v>
      </c>
    </row>
    <row r="20" spans="3:6" x14ac:dyDescent="0.3">
      <c r="C20" s="26" t="str">
        <f t="shared" si="0"/>
        <v>Residential Staff relief</v>
      </c>
      <c r="D20" s="27">
        <f t="shared" si="0"/>
        <v>32198.400000000001</v>
      </c>
      <c r="E20" s="28">
        <f>D71</f>
        <v>2.4300000000000002</v>
      </c>
      <c r="F20" s="29">
        <f t="shared" si="2"/>
        <v>78242.112000000008</v>
      </c>
    </row>
    <row r="21" spans="3:6" x14ac:dyDescent="0.3">
      <c r="C21" s="30" t="s">
        <v>6</v>
      </c>
      <c r="D21" s="31"/>
      <c r="E21" s="32">
        <f>SUM(E7:E20)</f>
        <v>31.18</v>
      </c>
      <c r="F21" s="33">
        <f>SUM(F7:F20)</f>
        <v>1282804.5784874954</v>
      </c>
    </row>
    <row r="22" spans="3:6" x14ac:dyDescent="0.3">
      <c r="C22" s="34" t="str">
        <f>C75</f>
        <v>PFLMA Trust Contribution</v>
      </c>
      <c r="D22" s="35">
        <f>D75</f>
        <v>3.7000000000000002E-3</v>
      </c>
      <c r="E22" s="36"/>
      <c r="F22" s="37">
        <f>F21*D22</f>
        <v>4746.376940403733</v>
      </c>
    </row>
    <row r="23" spans="3:6" x14ac:dyDescent="0.3">
      <c r="C23" s="34" t="s">
        <v>7</v>
      </c>
      <c r="D23" s="38">
        <f>D74</f>
        <v>0.224</v>
      </c>
      <c r="E23" s="39"/>
      <c r="F23" s="37">
        <f>F21*D23</f>
        <v>287348.22558119899</v>
      </c>
    </row>
    <row r="24" spans="3:6" x14ac:dyDescent="0.3">
      <c r="C24" s="40" t="s">
        <v>8</v>
      </c>
      <c r="D24" s="41"/>
      <c r="E24" s="42"/>
      <c r="F24" s="43">
        <f>F21+F23+F22</f>
        <v>1574899.1810090982</v>
      </c>
    </row>
    <row r="25" spans="3:6" x14ac:dyDescent="0.3">
      <c r="C25" s="34" t="str">
        <f>C76</f>
        <v>Staff Training (per FTE)</v>
      </c>
      <c r="D25" s="39"/>
      <c r="E25" s="44">
        <f>D76</f>
        <v>77.92388283087449</v>
      </c>
      <c r="F25" s="37">
        <f>E25*E21</f>
        <v>2429.6666666666665</v>
      </c>
    </row>
    <row r="26" spans="3:6" x14ac:dyDescent="0.3">
      <c r="C26" s="34" t="str">
        <f>C77</f>
        <v>Transportation (per bed day)</v>
      </c>
      <c r="D26" s="39"/>
      <c r="E26" s="44">
        <f>D77</f>
        <v>3.0139595564253101</v>
      </c>
      <c r="F26" s="37">
        <f>E26*F5</f>
        <v>16501.428571428572</v>
      </c>
    </row>
    <row r="27" spans="3:6" x14ac:dyDescent="0.3">
      <c r="C27" s="34" t="str">
        <f>C79</f>
        <v>Inc Med/Med/Pharmacy (per bed day)</v>
      </c>
      <c r="D27" s="39"/>
      <c r="E27" s="44">
        <f>D79</f>
        <v>0.51853881278538816</v>
      </c>
      <c r="F27" s="37">
        <f t="shared" ref="F27:F28" si="3">E27*$F$5</f>
        <v>2839</v>
      </c>
    </row>
    <row r="28" spans="3:6" x14ac:dyDescent="0.3">
      <c r="C28" s="34" t="str">
        <f>C80</f>
        <v>Program Supplies/Materials (per bed day)</v>
      </c>
      <c r="D28" s="39"/>
      <c r="E28" s="44">
        <f>D80</f>
        <v>2.6699282452707109</v>
      </c>
      <c r="F28" s="37">
        <f t="shared" si="3"/>
        <v>14617.857142857143</v>
      </c>
    </row>
    <row r="29" spans="3:6" x14ac:dyDescent="0.3">
      <c r="C29" s="34" t="str">
        <f>C81</f>
        <v>Other Program Expenses (per bed day)</v>
      </c>
      <c r="D29" s="39"/>
      <c r="E29" s="44">
        <f>D81</f>
        <v>28.666190476190479</v>
      </c>
      <c r="F29" s="37">
        <f>E29*F5</f>
        <v>156947.39285714287</v>
      </c>
    </row>
    <row r="30" spans="3:6" x14ac:dyDescent="0.3">
      <c r="C30" s="40" t="s">
        <v>9</v>
      </c>
      <c r="D30" s="41"/>
      <c r="E30" s="41"/>
      <c r="F30" s="43">
        <f>SUM(F24)+SUM(F25:F29)</f>
        <v>1768234.5262471936</v>
      </c>
    </row>
    <row r="31" spans="3:6" x14ac:dyDescent="0.3">
      <c r="C31" s="34" t="s">
        <v>10</v>
      </c>
      <c r="D31" s="38">
        <f>'YouthRes  (FY22)'!D82</f>
        <v>0.12</v>
      </c>
      <c r="E31" s="39"/>
      <c r="F31" s="37">
        <f>F30*D31</f>
        <v>212188.14314966323</v>
      </c>
    </row>
    <row r="32" spans="3:6" ht="14.4" thickBot="1" x14ac:dyDescent="0.35">
      <c r="C32" s="45" t="s">
        <v>11</v>
      </c>
      <c r="D32" s="46"/>
      <c r="E32" s="46"/>
      <c r="F32" s="47">
        <f>F30+F31</f>
        <v>1980422.6693968568</v>
      </c>
    </row>
    <row r="33" spans="1:9" ht="14.4" thickTop="1" x14ac:dyDescent="0.3">
      <c r="C33" s="34" t="s">
        <v>12</v>
      </c>
      <c r="D33" s="38">
        <f>D83</f>
        <v>1.9959404600811814E-2</v>
      </c>
      <c r="E33" s="39"/>
      <c r="F33" s="49">
        <f>(F32-F21)*(D33)</f>
        <v>13924.041733305861</v>
      </c>
    </row>
    <row r="34" spans="1:9" ht="14.4" thickBot="1" x14ac:dyDescent="0.35">
      <c r="A34" s="50"/>
      <c r="C34" s="45" t="s">
        <v>11</v>
      </c>
      <c r="D34" s="46"/>
      <c r="E34" s="46"/>
      <c r="F34" s="47">
        <f>F32+F33</f>
        <v>1994346.7111301627</v>
      </c>
    </row>
    <row r="35" spans="1:9" ht="15" thickTop="1" thickBot="1" x14ac:dyDescent="0.35">
      <c r="A35" s="50"/>
      <c r="C35" s="34" t="s">
        <v>13</v>
      </c>
      <c r="D35" s="51"/>
      <c r="E35" s="52"/>
      <c r="F35" s="53">
        <f>F34/F5</f>
        <v>364.26423947582879</v>
      </c>
    </row>
    <row r="36" spans="1:9" ht="14.4" thickBot="1" x14ac:dyDescent="0.35">
      <c r="A36" s="54"/>
      <c r="C36" s="55" t="s">
        <v>14</v>
      </c>
      <c r="D36" s="56">
        <v>0.9</v>
      </c>
      <c r="E36" s="57"/>
      <c r="F36" s="58">
        <f>$F$35/D36</f>
        <v>404.73804386203199</v>
      </c>
      <c r="H36" s="21"/>
    </row>
    <row r="37" spans="1:9" x14ac:dyDescent="0.3">
      <c r="C37" s="59"/>
      <c r="D37" s="60"/>
      <c r="E37" s="61"/>
      <c r="F37" s="61"/>
    </row>
    <row r="38" spans="1:9" ht="15.75" customHeight="1" x14ac:dyDescent="0.3"/>
    <row r="39" spans="1:9" ht="15.75" customHeight="1" thickBot="1" x14ac:dyDescent="0.35"/>
    <row r="40" spans="1:9" ht="17.25" customHeight="1" thickBot="1" x14ac:dyDescent="0.35">
      <c r="A40" s="62"/>
      <c r="C40" s="63" t="s">
        <v>15</v>
      </c>
      <c r="D40" s="64"/>
      <c r="E40" s="64"/>
      <c r="F40" s="64"/>
      <c r="G40" s="64"/>
      <c r="H40" s="64"/>
      <c r="I40" s="65"/>
    </row>
    <row r="41" spans="1:9" ht="14.4" thickBot="1" x14ac:dyDescent="0.35">
      <c r="A41" s="66"/>
      <c r="C41" s="67" t="s">
        <v>16</v>
      </c>
      <c r="D41" s="68"/>
      <c r="E41" s="67" t="s">
        <v>17</v>
      </c>
      <c r="F41" s="68"/>
      <c r="G41" s="68"/>
      <c r="H41" s="68"/>
      <c r="I41" s="69"/>
    </row>
    <row r="42" spans="1:9" ht="14.4" thickBot="1" x14ac:dyDescent="0.35">
      <c r="A42" s="70"/>
      <c r="B42" s="21"/>
      <c r="C42" s="71" t="s">
        <v>18</v>
      </c>
      <c r="D42" s="72">
        <f>'[1]FTEs by Category'!F4</f>
        <v>73874.736842105267</v>
      </c>
      <c r="E42" s="73" t="s">
        <v>19</v>
      </c>
      <c r="F42" s="39"/>
      <c r="G42" s="39"/>
      <c r="H42" s="74"/>
      <c r="I42" s="75"/>
    </row>
    <row r="43" spans="1:9" x14ac:dyDescent="0.3">
      <c r="A43" s="66"/>
      <c r="C43" s="71" t="s">
        <v>20</v>
      </c>
      <c r="D43" s="76">
        <f>'[1]FTEs by Category'!K11</f>
        <v>53014.049645390071</v>
      </c>
      <c r="E43" s="73" t="s">
        <v>19</v>
      </c>
      <c r="F43" s="39"/>
      <c r="G43" s="39"/>
      <c r="H43" s="74"/>
      <c r="I43" s="75"/>
    </row>
    <row r="44" spans="1:9" x14ac:dyDescent="0.3">
      <c r="A44" s="1"/>
      <c r="C44" s="71" t="s">
        <v>21</v>
      </c>
      <c r="D44" s="76">
        <f>[1]Chart!C16</f>
        <v>83324.800000000003</v>
      </c>
      <c r="E44" s="77" t="s">
        <v>22</v>
      </c>
      <c r="F44" s="39"/>
      <c r="G44" s="39"/>
      <c r="H44" s="74"/>
      <c r="I44" s="75"/>
    </row>
    <row r="45" spans="1:9" x14ac:dyDescent="0.3">
      <c r="A45" s="1"/>
      <c r="C45" s="71" t="s">
        <v>23</v>
      </c>
      <c r="D45" s="76">
        <v>195390</v>
      </c>
      <c r="E45" s="77" t="s">
        <v>24</v>
      </c>
      <c r="F45" s="39"/>
      <c r="G45" s="39"/>
      <c r="H45" s="74"/>
      <c r="I45" s="75"/>
    </row>
    <row r="46" spans="1:9" x14ac:dyDescent="0.3">
      <c r="A46" s="1"/>
      <c r="C46" s="71" t="s">
        <v>25</v>
      </c>
      <c r="D46" s="76">
        <f>[1]Chart!C12</f>
        <v>52665.599999999999</v>
      </c>
      <c r="E46" s="77" t="s">
        <v>22</v>
      </c>
      <c r="F46" s="39"/>
      <c r="G46" s="39"/>
      <c r="H46" s="74"/>
      <c r="I46" s="75"/>
    </row>
    <row r="47" spans="1:9" x14ac:dyDescent="0.3">
      <c r="A47" s="1"/>
      <c r="C47" s="71" t="s">
        <v>26</v>
      </c>
      <c r="D47" s="76">
        <f>[1]Chart!C6</f>
        <v>41516.800000000003</v>
      </c>
      <c r="E47" s="77" t="s">
        <v>27</v>
      </c>
      <c r="F47" s="39"/>
      <c r="G47" s="39"/>
      <c r="H47" s="74"/>
      <c r="I47" s="75"/>
    </row>
    <row r="48" spans="1:9" x14ac:dyDescent="0.3">
      <c r="A48" s="1"/>
      <c r="C48" s="71" t="s">
        <v>28</v>
      </c>
      <c r="D48" s="76">
        <f>[1]Chart!C20</f>
        <v>86860.800000000003</v>
      </c>
      <c r="E48" s="77" t="s">
        <v>22</v>
      </c>
      <c r="F48" s="39"/>
      <c r="G48" s="39"/>
      <c r="H48" s="74"/>
      <c r="I48" s="75"/>
    </row>
    <row r="49" spans="1:9" x14ac:dyDescent="0.3">
      <c r="A49" s="1"/>
      <c r="C49" s="71" t="s">
        <v>29</v>
      </c>
      <c r="D49" s="76">
        <v>50000</v>
      </c>
      <c r="E49" s="77" t="s">
        <v>30</v>
      </c>
      <c r="F49" s="39"/>
      <c r="G49" s="39"/>
      <c r="H49" s="74"/>
      <c r="I49" s="75"/>
    </row>
    <row r="50" spans="1:9" x14ac:dyDescent="0.3">
      <c r="A50" s="1"/>
      <c r="C50" s="71" t="s">
        <v>31</v>
      </c>
      <c r="D50" s="76">
        <f>[1]Chart!C4</f>
        <v>32198.400000000001</v>
      </c>
      <c r="E50" s="77" t="s">
        <v>22</v>
      </c>
      <c r="F50" s="39"/>
      <c r="G50" s="39"/>
      <c r="H50" s="74"/>
      <c r="I50" s="75"/>
    </row>
    <row r="51" spans="1:9" x14ac:dyDescent="0.3">
      <c r="A51" s="1"/>
      <c r="C51" s="71" t="s">
        <v>32</v>
      </c>
      <c r="D51" s="76">
        <f>[1]Chart!C6</f>
        <v>41516.800000000003</v>
      </c>
      <c r="E51" s="77" t="s">
        <v>27</v>
      </c>
      <c r="F51" s="39"/>
      <c r="G51" s="39"/>
      <c r="H51" s="74"/>
      <c r="I51" s="75"/>
    </row>
    <row r="52" spans="1:9" x14ac:dyDescent="0.3">
      <c r="A52" s="1"/>
      <c r="C52" s="71" t="s">
        <v>33</v>
      </c>
      <c r="D52" s="76">
        <f>[1]Chart!C4</f>
        <v>32198.400000000001</v>
      </c>
      <c r="E52" s="77" t="s">
        <v>22</v>
      </c>
      <c r="F52" s="39"/>
      <c r="G52" s="39"/>
      <c r="H52" s="74"/>
      <c r="I52" s="75"/>
    </row>
    <row r="53" spans="1:9" x14ac:dyDescent="0.3">
      <c r="A53" s="1"/>
      <c r="C53" s="71" t="s">
        <v>34</v>
      </c>
      <c r="D53" s="76">
        <f>[1]Chart!C4</f>
        <v>32198.400000000001</v>
      </c>
      <c r="E53" s="77" t="s">
        <v>22</v>
      </c>
      <c r="F53" s="39"/>
      <c r="G53" s="39"/>
      <c r="H53" s="74"/>
      <c r="I53" s="75"/>
    </row>
    <row r="54" spans="1:9" x14ac:dyDescent="0.3">
      <c r="A54" s="1"/>
      <c r="C54" s="71" t="s">
        <v>35</v>
      </c>
      <c r="D54" s="76">
        <f>[1]Chart!C4</f>
        <v>32198.400000000001</v>
      </c>
      <c r="E54" s="77" t="s">
        <v>22</v>
      </c>
      <c r="F54" s="39"/>
      <c r="G54" s="39"/>
      <c r="H54" s="74"/>
      <c r="I54" s="75"/>
    </row>
    <row r="55" spans="1:9" x14ac:dyDescent="0.3">
      <c r="A55" s="1"/>
      <c r="C55" s="71" t="s">
        <v>36</v>
      </c>
      <c r="D55" s="76">
        <f>D52</f>
        <v>32198.400000000001</v>
      </c>
      <c r="E55" s="77" t="s">
        <v>22</v>
      </c>
      <c r="F55" s="39"/>
      <c r="G55" s="39"/>
      <c r="H55" s="74"/>
      <c r="I55" s="75"/>
    </row>
    <row r="56" spans="1:9" ht="14.4" thickBot="1" x14ac:dyDescent="0.35">
      <c r="A56" s="1"/>
      <c r="C56" s="71" t="s">
        <v>37</v>
      </c>
      <c r="D56" s="78">
        <f>D48</f>
        <v>86860.800000000003</v>
      </c>
      <c r="E56" s="79" t="s">
        <v>22</v>
      </c>
      <c r="F56" s="39"/>
      <c r="G56" s="39"/>
      <c r="H56" s="74"/>
      <c r="I56" s="75"/>
    </row>
    <row r="57" spans="1:9" ht="12.75" customHeight="1" thickBot="1" x14ac:dyDescent="0.35">
      <c r="A57" s="1"/>
      <c r="C57" s="80" t="s">
        <v>38</v>
      </c>
      <c r="D57" s="81"/>
      <c r="E57" s="82"/>
      <c r="F57" s="82"/>
      <c r="G57" s="82"/>
      <c r="H57" s="83"/>
      <c r="I57" s="84"/>
    </row>
    <row r="58" spans="1:9" x14ac:dyDescent="0.3">
      <c r="A58" s="1"/>
      <c r="C58" s="71" t="s">
        <v>18</v>
      </c>
      <c r="D58" s="85">
        <v>1</v>
      </c>
      <c r="E58" s="73" t="s">
        <v>30</v>
      </c>
      <c r="F58" s="39"/>
      <c r="G58" s="39"/>
      <c r="H58" s="74"/>
      <c r="I58" s="75"/>
    </row>
    <row r="59" spans="1:9" x14ac:dyDescent="0.3">
      <c r="A59" s="1"/>
      <c r="C59" s="71" t="s">
        <v>20</v>
      </c>
      <c r="D59" s="86">
        <v>1</v>
      </c>
      <c r="E59" s="77" t="s">
        <v>30</v>
      </c>
      <c r="F59" s="39"/>
      <c r="G59" s="39"/>
      <c r="H59" s="74"/>
      <c r="I59" s="75"/>
    </row>
    <row r="60" spans="1:9" x14ac:dyDescent="0.3">
      <c r="A60" s="1"/>
      <c r="C60" s="71" t="s">
        <v>21</v>
      </c>
      <c r="D60" s="86">
        <v>1</v>
      </c>
      <c r="E60" s="77" t="s">
        <v>30</v>
      </c>
      <c r="F60" s="39"/>
      <c r="G60" s="39"/>
      <c r="H60" s="74"/>
      <c r="I60" s="75"/>
    </row>
    <row r="61" spans="1:9" x14ac:dyDescent="0.3">
      <c r="A61" s="1"/>
      <c r="C61" s="71" t="s">
        <v>23</v>
      </c>
      <c r="D61" s="86">
        <v>0.2</v>
      </c>
      <c r="E61" s="77" t="s">
        <v>30</v>
      </c>
      <c r="F61" s="39"/>
      <c r="G61" s="39"/>
      <c r="H61" s="74"/>
      <c r="I61" s="75"/>
    </row>
    <row r="62" spans="1:9" x14ac:dyDescent="0.3">
      <c r="A62" s="1"/>
      <c r="C62" s="71" t="s">
        <v>39</v>
      </c>
      <c r="D62" s="86">
        <v>2.5</v>
      </c>
      <c r="E62" s="77" t="s">
        <v>30</v>
      </c>
      <c r="F62" s="39"/>
      <c r="G62" s="39"/>
      <c r="H62" s="74"/>
      <c r="I62" s="75"/>
    </row>
    <row r="63" spans="1:9" x14ac:dyDescent="0.3">
      <c r="A63" s="1"/>
      <c r="C63" s="71" t="s">
        <v>26</v>
      </c>
      <c r="D63" s="86">
        <v>1.4</v>
      </c>
      <c r="E63" s="77" t="s">
        <v>30</v>
      </c>
      <c r="F63" s="39"/>
      <c r="G63" s="39"/>
      <c r="H63" s="74"/>
      <c r="I63" s="75"/>
    </row>
    <row r="64" spans="1:9" x14ac:dyDescent="0.3">
      <c r="A64" s="1"/>
      <c r="C64" s="71" t="s">
        <v>40</v>
      </c>
      <c r="D64" s="86">
        <v>0.7</v>
      </c>
      <c r="E64" s="77" t="s">
        <v>30</v>
      </c>
      <c r="F64" s="39"/>
      <c r="G64" s="39"/>
      <c r="H64" s="74"/>
      <c r="I64" s="75"/>
    </row>
    <row r="65" spans="1:14" x14ac:dyDescent="0.3">
      <c r="A65" s="1"/>
      <c r="C65" s="71" t="s">
        <v>29</v>
      </c>
      <c r="D65" s="86">
        <v>0.75</v>
      </c>
      <c r="E65" s="77" t="s">
        <v>30</v>
      </c>
      <c r="F65" s="39"/>
      <c r="G65" s="39"/>
      <c r="H65" s="74"/>
      <c r="I65" s="75"/>
    </row>
    <row r="66" spans="1:14" x14ac:dyDescent="0.3">
      <c r="A66" s="1"/>
      <c r="C66" s="71" t="s">
        <v>31</v>
      </c>
      <c r="D66" s="86">
        <v>0.5</v>
      </c>
      <c r="E66" s="77" t="s">
        <v>30</v>
      </c>
      <c r="F66" s="39"/>
      <c r="G66" s="39"/>
      <c r="H66" s="74"/>
      <c r="I66" s="75"/>
    </row>
    <row r="67" spans="1:14" x14ac:dyDescent="0.3">
      <c r="A67" s="1"/>
      <c r="C67" s="71" t="s">
        <v>32</v>
      </c>
      <c r="D67" s="86">
        <v>1.8</v>
      </c>
      <c r="E67" s="77" t="s">
        <v>30</v>
      </c>
      <c r="F67" s="39"/>
      <c r="G67" s="39"/>
      <c r="H67" s="74"/>
      <c r="I67" s="75"/>
    </row>
    <row r="68" spans="1:14" x14ac:dyDescent="0.3">
      <c r="A68" s="1"/>
      <c r="C68" s="71" t="s">
        <v>41</v>
      </c>
      <c r="D68" s="86">
        <v>15.4</v>
      </c>
      <c r="E68" s="77" t="s">
        <v>30</v>
      </c>
      <c r="F68" s="39"/>
      <c r="G68" s="39"/>
      <c r="H68" s="74"/>
      <c r="I68" s="75"/>
    </row>
    <row r="69" spans="1:14" x14ac:dyDescent="0.3">
      <c r="A69" s="1"/>
      <c r="C69" s="71" t="s">
        <v>34</v>
      </c>
      <c r="D69" s="86">
        <v>1</v>
      </c>
      <c r="E69" s="77" t="s">
        <v>30</v>
      </c>
      <c r="F69" s="39"/>
      <c r="G69" s="39"/>
      <c r="H69" s="74"/>
      <c r="I69" s="75"/>
    </row>
    <row r="70" spans="1:14" x14ac:dyDescent="0.3">
      <c r="A70" s="1"/>
      <c r="C70" s="71" t="s">
        <v>35</v>
      </c>
      <c r="D70" s="86">
        <v>1.5</v>
      </c>
      <c r="E70" s="77" t="s">
        <v>30</v>
      </c>
      <c r="F70" s="39"/>
      <c r="G70" s="39"/>
      <c r="H70" s="74"/>
      <c r="I70" s="75"/>
    </row>
    <row r="71" spans="1:14" x14ac:dyDescent="0.3">
      <c r="A71" s="1"/>
      <c r="C71" s="71" t="s">
        <v>36</v>
      </c>
      <c r="D71" s="86">
        <v>2.4300000000000002</v>
      </c>
      <c r="E71" s="77" t="s">
        <v>30</v>
      </c>
      <c r="F71" s="39"/>
      <c r="G71" s="39"/>
      <c r="H71" s="74"/>
      <c r="I71" s="75"/>
    </row>
    <row r="72" spans="1:14" ht="14.4" thickBot="1" x14ac:dyDescent="0.35">
      <c r="A72" s="1"/>
      <c r="C72" s="71" t="s">
        <v>37</v>
      </c>
      <c r="D72" s="87">
        <v>0.3</v>
      </c>
      <c r="E72" s="79" t="s">
        <v>30</v>
      </c>
      <c r="F72" s="39"/>
      <c r="G72" s="39"/>
      <c r="H72" s="74"/>
      <c r="I72" s="75"/>
    </row>
    <row r="73" spans="1:14" ht="12.75" customHeight="1" x14ac:dyDescent="0.3">
      <c r="A73" s="1"/>
      <c r="C73" s="88" t="s">
        <v>42</v>
      </c>
      <c r="D73" s="89"/>
      <c r="E73" s="90"/>
      <c r="F73" s="90"/>
      <c r="G73" s="90"/>
      <c r="H73" s="91"/>
      <c r="I73" s="92"/>
    </row>
    <row r="74" spans="1:14" ht="15" customHeight="1" x14ac:dyDescent="0.3">
      <c r="A74" s="1"/>
      <c r="C74" s="93" t="s">
        <v>7</v>
      </c>
      <c r="D74" s="94">
        <f>[1]Chart!C30</f>
        <v>0.224</v>
      </c>
      <c r="E74" s="95" t="s">
        <v>43</v>
      </c>
      <c r="F74" s="95"/>
      <c r="G74" s="95"/>
      <c r="H74" s="96"/>
      <c r="I74" s="97"/>
      <c r="N74" s="98"/>
    </row>
    <row r="75" spans="1:14" ht="13.2" customHeight="1" x14ac:dyDescent="0.3">
      <c r="A75" s="1"/>
      <c r="C75" s="77" t="s">
        <v>44</v>
      </c>
      <c r="D75" s="99">
        <f>[1]Chart!C32</f>
        <v>3.7000000000000002E-3</v>
      </c>
      <c r="E75" s="39" t="s">
        <v>43</v>
      </c>
      <c r="F75" s="39"/>
      <c r="G75" s="39"/>
      <c r="H75" s="74"/>
      <c r="I75" s="100"/>
      <c r="L75" s="101" t="s">
        <v>45</v>
      </c>
      <c r="M75" s="101" t="s">
        <v>46</v>
      </c>
      <c r="N75" s="98"/>
    </row>
    <row r="76" spans="1:14" x14ac:dyDescent="0.3">
      <c r="A76" s="1"/>
      <c r="C76" s="102" t="s">
        <v>47</v>
      </c>
      <c r="D76" s="103">
        <f>M77</f>
        <v>77.92388283087449</v>
      </c>
      <c r="E76" s="39" t="s">
        <v>19</v>
      </c>
      <c r="F76" s="39"/>
      <c r="G76" s="39"/>
      <c r="H76" s="74"/>
      <c r="I76" s="100"/>
      <c r="J76" s="104"/>
      <c r="K76" s="105">
        <f>'[1]3470 Youth RESI Tayya Expenses'!B60</f>
        <v>108360.14285714286</v>
      </c>
      <c r="L76" s="106">
        <f>F5</f>
        <v>5475</v>
      </c>
      <c r="M76" s="107">
        <f>K76/L76</f>
        <v>19.79180691454664</v>
      </c>
      <c r="N76" s="107"/>
    </row>
    <row r="77" spans="1:14" x14ac:dyDescent="0.3">
      <c r="A77" s="1"/>
      <c r="C77" s="102" t="s">
        <v>48</v>
      </c>
      <c r="D77" s="103">
        <f>M78</f>
        <v>3.0139595564253101</v>
      </c>
      <c r="E77" s="39" t="s">
        <v>19</v>
      </c>
      <c r="F77" s="39"/>
      <c r="G77" s="39"/>
      <c r="H77" s="74"/>
      <c r="I77" s="100"/>
      <c r="J77" s="104"/>
      <c r="K77" s="105">
        <f>'[1]3470 Youth RESI Tayya Expenses'!B29</f>
        <v>2429.6666666666665</v>
      </c>
      <c r="L77" s="108">
        <f>E21</f>
        <v>31.18</v>
      </c>
      <c r="M77" s="107">
        <f t="shared" ref="M77:M81" si="4">K77/L77</f>
        <v>77.92388283087449</v>
      </c>
      <c r="N77" s="107"/>
    </row>
    <row r="78" spans="1:14" ht="0.6" customHeight="1" x14ac:dyDescent="0.3">
      <c r="A78" s="1"/>
      <c r="C78" s="102"/>
      <c r="D78" s="103"/>
      <c r="E78" s="39"/>
      <c r="F78" s="39"/>
      <c r="G78" s="39"/>
      <c r="H78" s="74"/>
      <c r="I78" s="100"/>
      <c r="J78" s="104"/>
      <c r="K78" s="105">
        <f>'[1]3470 Youth RESI Tayya Expenses'!F13</f>
        <v>16501.428571428572</v>
      </c>
      <c r="L78" s="106">
        <f>F5</f>
        <v>5475</v>
      </c>
      <c r="M78" s="107">
        <f t="shared" si="4"/>
        <v>3.0139595564253101</v>
      </c>
      <c r="N78" s="107"/>
    </row>
    <row r="79" spans="1:14" x14ac:dyDescent="0.3">
      <c r="A79" s="1"/>
      <c r="C79" s="102" t="s">
        <v>49</v>
      </c>
      <c r="D79" s="103">
        <f>M80</f>
        <v>0.51853881278538816</v>
      </c>
      <c r="E79" s="39" t="s">
        <v>19</v>
      </c>
      <c r="F79" s="39"/>
      <c r="G79" s="39"/>
      <c r="H79" s="74"/>
      <c r="I79" s="100"/>
      <c r="J79" s="104"/>
      <c r="K79" s="105">
        <f>'[1]3470 Youth RESI Tayya Expenses'!B44</f>
        <v>41809.4</v>
      </c>
      <c r="L79" s="106">
        <f>F5</f>
        <v>5475</v>
      </c>
      <c r="M79" s="107">
        <f t="shared" si="4"/>
        <v>7.6364200913242009</v>
      </c>
      <c r="N79" s="107"/>
    </row>
    <row r="80" spans="1:14" x14ac:dyDescent="0.3">
      <c r="A80" s="1"/>
      <c r="C80" s="102" t="s">
        <v>50</v>
      </c>
      <c r="D80" s="103">
        <f>M81</f>
        <v>2.6699282452707109</v>
      </c>
      <c r="E80" s="39" t="s">
        <v>19</v>
      </c>
      <c r="F80" s="39"/>
      <c r="G80" s="39"/>
      <c r="H80" s="74"/>
      <c r="I80" s="100"/>
      <c r="J80" s="104"/>
      <c r="K80" s="105">
        <f>'[1]3470 Youth RESI Tayya Expenses'!B77</f>
        <v>2839</v>
      </c>
      <c r="L80" s="106">
        <f>F5</f>
        <v>5475</v>
      </c>
      <c r="M80" s="107">
        <f t="shared" si="4"/>
        <v>0.51853881278538816</v>
      </c>
      <c r="N80" s="107"/>
    </row>
    <row r="81" spans="1:14" x14ac:dyDescent="0.3">
      <c r="A81" s="1"/>
      <c r="C81" s="102" t="s">
        <v>51</v>
      </c>
      <c r="D81" s="103">
        <f>M82+M76+8.06</f>
        <v>28.666190476190479</v>
      </c>
      <c r="E81" s="39" t="s">
        <v>19</v>
      </c>
      <c r="F81" s="39"/>
      <c r="G81" s="39"/>
      <c r="H81" s="74"/>
      <c r="I81" s="100"/>
      <c r="J81" s="104"/>
      <c r="K81" s="105">
        <f>'[1]3470 Youth RESI Tayya Expenses'!B93</f>
        <v>14617.857142857143</v>
      </c>
      <c r="L81" s="106">
        <f>F5</f>
        <v>5475</v>
      </c>
      <c r="M81" s="107">
        <f t="shared" si="4"/>
        <v>2.6699282452707109</v>
      </c>
      <c r="N81" s="107"/>
    </row>
    <row r="82" spans="1:14" x14ac:dyDescent="0.3">
      <c r="A82" s="1"/>
      <c r="C82" s="77" t="s">
        <v>10</v>
      </c>
      <c r="D82" s="99">
        <v>0.12</v>
      </c>
      <c r="E82" s="39" t="s">
        <v>43</v>
      </c>
      <c r="F82" s="39"/>
      <c r="G82" s="39"/>
      <c r="H82" s="74"/>
      <c r="I82" s="100"/>
      <c r="K82" s="109">
        <f>'[1]3470 Youth RESI Tayya Expenses'!B111</f>
        <v>4458.75</v>
      </c>
      <c r="L82" s="106">
        <f>F5</f>
        <v>5475</v>
      </c>
      <c r="M82" s="107">
        <f>K82/L82</f>
        <v>0.81438356164383563</v>
      </c>
      <c r="N82" s="107"/>
    </row>
    <row r="83" spans="1:14" x14ac:dyDescent="0.3">
      <c r="A83" s="1"/>
      <c r="C83" s="110" t="s">
        <v>52</v>
      </c>
      <c r="D83" s="111">
        <f>'[1]CAF Fall 2020'!BY24</f>
        <v>1.9959404600811814E-2</v>
      </c>
      <c r="E83" s="112" t="s">
        <v>53</v>
      </c>
      <c r="F83" s="113"/>
      <c r="G83" s="113"/>
      <c r="H83" s="114"/>
      <c r="I83" s="115"/>
    </row>
    <row r="84" spans="1:14" ht="13.5" customHeight="1" x14ac:dyDescent="0.3">
      <c r="A84" s="1"/>
    </row>
    <row r="85" spans="1:14" ht="14.4" x14ac:dyDescent="0.3">
      <c r="A85" s="116"/>
      <c r="C85" s="117"/>
    </row>
  </sheetData>
  <mergeCells count="7">
    <mergeCell ref="N74:N75"/>
    <mergeCell ref="C3:F4"/>
    <mergeCell ref="C40:I40"/>
    <mergeCell ref="C41:D41"/>
    <mergeCell ref="E41:I41"/>
    <mergeCell ref="C57:D57"/>
    <mergeCell ref="C73:D73"/>
  </mergeCells>
  <pageMargins left="0.25" right="0.25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62"/>
  <sheetViews>
    <sheetView zoomScale="115" zoomScaleNormal="115" workbookViewId="0">
      <selection activeCell="G14" sqref="G14"/>
    </sheetView>
  </sheetViews>
  <sheetFormatPr defaultColWidth="10" defaultRowHeight="12" x14ac:dyDescent="0.25"/>
  <cols>
    <col min="1" max="1" width="11.6640625" style="118" customWidth="1"/>
    <col min="2" max="2" width="10" style="118"/>
    <col min="3" max="3" width="33" style="118" bestFit="1" customWidth="1"/>
    <col min="4" max="5" width="10" style="118"/>
    <col min="6" max="6" width="10.88671875" style="118" customWidth="1"/>
    <col min="7" max="7" width="26.33203125" style="118" customWidth="1"/>
    <col min="8" max="8" width="12.6640625" style="118" customWidth="1"/>
    <col min="9" max="9" width="31.88671875" style="118" customWidth="1"/>
    <col min="10" max="16384" width="10" style="118"/>
  </cols>
  <sheetData>
    <row r="1" spans="3:6" ht="19.5" customHeight="1" x14ac:dyDescent="0.25"/>
    <row r="2" spans="3:6" ht="19.5" customHeight="1" x14ac:dyDescent="0.25"/>
    <row r="3" spans="3:6" ht="17.25" customHeight="1" thickBot="1" x14ac:dyDescent="0.3">
      <c r="C3" s="119">
        <v>44176</v>
      </c>
    </row>
    <row r="4" spans="3:6" ht="21" customHeight="1" thickBot="1" x14ac:dyDescent="0.3">
      <c r="C4" s="120" t="s">
        <v>54</v>
      </c>
      <c r="D4" s="121"/>
      <c r="E4" s="121"/>
      <c r="F4" s="122"/>
    </row>
    <row r="5" spans="3:6" x14ac:dyDescent="0.25">
      <c r="C5" s="123" t="s">
        <v>55</v>
      </c>
      <c r="D5" s="124">
        <v>15</v>
      </c>
      <c r="E5" s="125" t="s">
        <v>2</v>
      </c>
      <c r="F5" s="126">
        <v>5475</v>
      </c>
    </row>
    <row r="6" spans="3:6" ht="12.6" thickBot="1" x14ac:dyDescent="0.3">
      <c r="C6" s="127"/>
      <c r="D6" s="128" t="s">
        <v>3</v>
      </c>
      <c r="E6" s="129" t="s">
        <v>4</v>
      </c>
      <c r="F6" s="130" t="s">
        <v>5</v>
      </c>
    </row>
    <row r="7" spans="3:6" x14ac:dyDescent="0.25">
      <c r="C7" s="131" t="s">
        <v>18</v>
      </c>
      <c r="D7" s="132">
        <f>D34</f>
        <v>73874.736842105267</v>
      </c>
      <c r="E7" s="133">
        <f>D46</f>
        <v>1</v>
      </c>
      <c r="F7" s="134">
        <f>E7*D7</f>
        <v>73874.736842105267</v>
      </c>
    </row>
    <row r="8" spans="3:6" x14ac:dyDescent="0.25">
      <c r="C8" s="135" t="s">
        <v>21</v>
      </c>
      <c r="D8" s="136">
        <f t="shared" ref="D8:D17" si="0">D35</f>
        <v>53014.049645390071</v>
      </c>
      <c r="E8" s="137">
        <f t="shared" ref="E8:E17" si="1">D47</f>
        <v>1</v>
      </c>
      <c r="F8" s="138">
        <f t="shared" ref="F8:F17" si="2">E8*D8</f>
        <v>53014.049645390071</v>
      </c>
    </row>
    <row r="9" spans="3:6" x14ac:dyDescent="0.25">
      <c r="C9" s="135" t="s">
        <v>56</v>
      </c>
      <c r="D9" s="136">
        <f t="shared" si="0"/>
        <v>52665.599999999999</v>
      </c>
      <c r="E9" s="137">
        <f t="shared" si="1"/>
        <v>2</v>
      </c>
      <c r="F9" s="138">
        <f t="shared" si="2"/>
        <v>105331.2</v>
      </c>
    </row>
    <row r="10" spans="3:6" x14ac:dyDescent="0.25">
      <c r="C10" s="139" t="s">
        <v>57</v>
      </c>
      <c r="D10" s="136">
        <f t="shared" si="0"/>
        <v>86860.800000000003</v>
      </c>
      <c r="E10" s="137">
        <f t="shared" si="1"/>
        <v>0.35</v>
      </c>
      <c r="F10" s="138">
        <f t="shared" si="2"/>
        <v>30401.279999999999</v>
      </c>
    </row>
    <row r="11" spans="3:6" x14ac:dyDescent="0.25">
      <c r="C11" s="135" t="s">
        <v>58</v>
      </c>
      <c r="D11" s="136">
        <f t="shared" si="0"/>
        <v>41516.800000000003</v>
      </c>
      <c r="E11" s="137">
        <f t="shared" si="1"/>
        <v>0.5</v>
      </c>
      <c r="F11" s="138">
        <f t="shared" si="2"/>
        <v>20758.400000000001</v>
      </c>
    </row>
    <row r="12" spans="3:6" ht="15" customHeight="1" x14ac:dyDescent="0.25">
      <c r="C12" s="135" t="s">
        <v>59</v>
      </c>
      <c r="D12" s="136">
        <f t="shared" si="0"/>
        <v>43971.200000000004</v>
      </c>
      <c r="E12" s="137">
        <f t="shared" si="1"/>
        <v>1</v>
      </c>
      <c r="F12" s="138">
        <f t="shared" si="2"/>
        <v>43971.200000000004</v>
      </c>
    </row>
    <row r="13" spans="3:6" x14ac:dyDescent="0.25">
      <c r="C13" s="135" t="s">
        <v>60</v>
      </c>
      <c r="D13" s="136">
        <f t="shared" si="0"/>
        <v>41516.800000000003</v>
      </c>
      <c r="E13" s="137">
        <f t="shared" si="1"/>
        <v>1.8</v>
      </c>
      <c r="F13" s="138">
        <f t="shared" si="2"/>
        <v>74730.240000000005</v>
      </c>
    </row>
    <row r="14" spans="3:6" x14ac:dyDescent="0.25">
      <c r="C14" s="135" t="s">
        <v>61</v>
      </c>
      <c r="D14" s="136">
        <f t="shared" si="0"/>
        <v>32198.400000000001</v>
      </c>
      <c r="E14" s="137">
        <f t="shared" si="1"/>
        <v>11.2</v>
      </c>
      <c r="F14" s="138">
        <f t="shared" si="2"/>
        <v>360622.08000000002</v>
      </c>
    </row>
    <row r="15" spans="3:6" s="140" customFormat="1" x14ac:dyDescent="0.25">
      <c r="C15" s="135" t="s">
        <v>62</v>
      </c>
      <c r="D15" s="136">
        <f t="shared" si="0"/>
        <v>32198.400000000001</v>
      </c>
      <c r="E15" s="137">
        <f t="shared" si="1"/>
        <v>1</v>
      </c>
      <c r="F15" s="138">
        <f t="shared" si="2"/>
        <v>32198.400000000001</v>
      </c>
    </row>
    <row r="16" spans="3:6" s="140" customFormat="1" x14ac:dyDescent="0.25">
      <c r="C16" s="135" t="s">
        <v>35</v>
      </c>
      <c r="D16" s="136">
        <f t="shared" si="0"/>
        <v>32198.400000000001</v>
      </c>
      <c r="E16" s="137">
        <f t="shared" si="1"/>
        <v>1.5</v>
      </c>
      <c r="F16" s="138">
        <f t="shared" si="2"/>
        <v>48297.600000000006</v>
      </c>
    </row>
    <row r="17" spans="1:9" s="140" customFormat="1" ht="12.6" thickBot="1" x14ac:dyDescent="0.3">
      <c r="C17" s="141" t="s">
        <v>63</v>
      </c>
      <c r="D17" s="142">
        <f t="shared" si="0"/>
        <v>32198.400000000001</v>
      </c>
      <c r="E17" s="143">
        <f t="shared" si="1"/>
        <v>1.7696000000000001</v>
      </c>
      <c r="F17" s="144">
        <f t="shared" si="2"/>
        <v>56978.288640000006</v>
      </c>
    </row>
    <row r="18" spans="1:9" s="140" customFormat="1" x14ac:dyDescent="0.25">
      <c r="C18" s="145"/>
      <c r="D18" s="146"/>
      <c r="E18" s="147">
        <f>SUM(E7:E17)</f>
        <v>23.119599999999998</v>
      </c>
      <c r="F18" s="148">
        <f>SUM(F7:F17)</f>
        <v>900177.47512749548</v>
      </c>
    </row>
    <row r="19" spans="1:9" s="149" customFormat="1" x14ac:dyDescent="0.25">
      <c r="C19" s="150" t="str">
        <f>C59</f>
        <v>PFLMA Trust Contribution</v>
      </c>
      <c r="D19" s="35">
        <f>D59</f>
        <v>3.7000000000000002E-3</v>
      </c>
      <c r="E19" s="151"/>
      <c r="F19" s="152">
        <f>F18*D19</f>
        <v>3330.6566579717332</v>
      </c>
    </row>
    <row r="20" spans="1:9" s="140" customFormat="1" x14ac:dyDescent="0.25">
      <c r="C20" s="153" t="str">
        <f>C58</f>
        <v>Tax &amp; Fringe</v>
      </c>
      <c r="D20" s="154">
        <f>D58</f>
        <v>0.224</v>
      </c>
      <c r="E20" s="155"/>
      <c r="F20" s="152">
        <f>F18*D20</f>
        <v>201639.75442855898</v>
      </c>
    </row>
    <row r="21" spans="1:9" s="140" customFormat="1" ht="15" customHeight="1" thickBot="1" x14ac:dyDescent="0.3">
      <c r="C21" s="156" t="s">
        <v>8</v>
      </c>
      <c r="D21" s="157"/>
      <c r="E21" s="158"/>
      <c r="F21" s="159">
        <f>F18+F20+F19</f>
        <v>1105147.886214026</v>
      </c>
    </row>
    <row r="22" spans="1:9" ht="12" customHeight="1" thickTop="1" x14ac:dyDescent="0.25">
      <c r="C22" s="160" t="str">
        <f t="shared" ref="C22" si="3">C60</f>
        <v>Program Expenses (per bed day)</v>
      </c>
      <c r="D22" s="136"/>
      <c r="E22" s="161">
        <f t="shared" ref="E22" si="4">D60</f>
        <v>37.380000000000003</v>
      </c>
      <c r="F22" s="152">
        <f>E22*F5</f>
        <v>204655.5</v>
      </c>
    </row>
    <row r="23" spans="1:9" x14ac:dyDescent="0.25">
      <c r="C23" s="162" t="str">
        <f>C61</f>
        <v>Admin Allocation</v>
      </c>
      <c r="D23" s="163"/>
      <c r="E23" s="164">
        <f>D61</f>
        <v>0.12</v>
      </c>
      <c r="F23" s="152">
        <f>SUM(F21+F22)*E23</f>
        <v>157176.40634568312</v>
      </c>
    </row>
    <row r="24" spans="1:9" x14ac:dyDescent="0.25">
      <c r="C24" s="165" t="s">
        <v>64</v>
      </c>
      <c r="D24" s="166"/>
      <c r="E24" s="167"/>
      <c r="F24" s="168">
        <f>F23+F22+F21</f>
        <v>1466979.7925597092</v>
      </c>
    </row>
    <row r="25" spans="1:9" ht="12.6" thickBot="1" x14ac:dyDescent="0.3">
      <c r="C25" s="169" t="str">
        <f>C62</f>
        <v>CAF</v>
      </c>
      <c r="D25" s="170"/>
      <c r="E25" s="171">
        <f>D62</f>
        <v>1.9959404600811814E-2</v>
      </c>
      <c r="F25" s="172">
        <f>(F24-F18)*E25</f>
        <v>11313.036782307325</v>
      </c>
    </row>
    <row r="26" spans="1:9" ht="13.2" thickTop="1" thickBot="1" x14ac:dyDescent="0.3">
      <c r="C26" s="173" t="s">
        <v>11</v>
      </c>
      <c r="D26" s="174"/>
      <c r="E26" s="175"/>
      <c r="F26" s="176">
        <f>F24+F25</f>
        <v>1478292.8293420165</v>
      </c>
    </row>
    <row r="27" spans="1:9" ht="12.6" thickBot="1" x14ac:dyDescent="0.3">
      <c r="C27" s="177" t="s">
        <v>65</v>
      </c>
      <c r="D27" s="178"/>
      <c r="E27" s="179"/>
      <c r="F27" s="180">
        <f>F26/F5</f>
        <v>270.00782271087058</v>
      </c>
    </row>
    <row r="28" spans="1:9" ht="12.6" thickBot="1" x14ac:dyDescent="0.3">
      <c r="A28" s="181"/>
      <c r="C28" s="182" t="s">
        <v>66</v>
      </c>
      <c r="D28" s="183">
        <v>0.9</v>
      </c>
      <c r="E28" s="184"/>
      <c r="F28" s="185">
        <f>F27/D28</f>
        <v>300.00869190096734</v>
      </c>
      <c r="H28" s="186"/>
      <c r="I28" s="187"/>
    </row>
    <row r="29" spans="1:9" ht="12.6" hidden="1" thickBot="1" x14ac:dyDescent="0.3">
      <c r="A29" s="181"/>
      <c r="C29" s="182" t="s">
        <v>67</v>
      </c>
      <c r="D29" s="183">
        <v>0.85</v>
      </c>
      <c r="E29" s="184"/>
      <c r="F29" s="188">
        <f>F27/D29</f>
        <v>317.65626201278894</v>
      </c>
      <c r="I29" s="187"/>
    </row>
    <row r="30" spans="1:9" ht="12.6" hidden="1" thickBot="1" x14ac:dyDescent="0.3">
      <c r="A30" s="181"/>
      <c r="C30" s="182" t="s">
        <v>68</v>
      </c>
      <c r="D30" s="183">
        <v>0.8</v>
      </c>
      <c r="E30" s="184"/>
      <c r="F30" s="188">
        <f>F27/D30</f>
        <v>337.50977838858819</v>
      </c>
      <c r="I30" s="187"/>
    </row>
    <row r="31" spans="1:9" ht="12.6" thickBot="1" x14ac:dyDescent="0.3"/>
    <row r="32" spans="1:9" ht="15" customHeight="1" thickBot="1" x14ac:dyDescent="0.3">
      <c r="B32" s="186"/>
      <c r="C32" s="120" t="s">
        <v>69</v>
      </c>
      <c r="D32" s="121"/>
      <c r="E32" s="121"/>
      <c r="F32" s="121"/>
      <c r="G32" s="122"/>
      <c r="H32" s="189"/>
      <c r="I32" s="189"/>
    </row>
    <row r="33" spans="3:9" ht="20.25" customHeight="1" thickBot="1" x14ac:dyDescent="0.3">
      <c r="C33" s="190" t="s">
        <v>70</v>
      </c>
      <c r="D33" s="191"/>
      <c r="E33" s="192" t="s">
        <v>17</v>
      </c>
      <c r="F33" s="192"/>
      <c r="G33" s="193"/>
      <c r="H33" s="194"/>
      <c r="I33" s="194"/>
    </row>
    <row r="34" spans="3:9" ht="20.25" customHeight="1" thickBot="1" x14ac:dyDescent="0.3">
      <c r="C34" s="135" t="s">
        <v>18</v>
      </c>
      <c r="D34" s="195">
        <f>'[1]YouthRes  (FY22)'!D42</f>
        <v>73874.736842105267</v>
      </c>
      <c r="E34" s="73" t="s">
        <v>19</v>
      </c>
      <c r="F34" s="194"/>
      <c r="G34" s="196"/>
      <c r="H34" s="194"/>
      <c r="I34" s="194"/>
    </row>
    <row r="35" spans="3:9" ht="20.25" customHeight="1" x14ac:dyDescent="0.25">
      <c r="C35" s="135" t="s">
        <v>21</v>
      </c>
      <c r="D35" s="195">
        <f>'[1]YouthRes  (FY22)'!D43</f>
        <v>53014.049645390071</v>
      </c>
      <c r="E35" s="73" t="s">
        <v>19</v>
      </c>
      <c r="F35" s="194"/>
      <c r="G35" s="196"/>
      <c r="H35" s="194"/>
      <c r="I35" s="194"/>
    </row>
    <row r="36" spans="3:9" ht="20.25" customHeight="1" x14ac:dyDescent="0.25">
      <c r="C36" s="135" t="s">
        <v>56</v>
      </c>
      <c r="D36" s="195">
        <f>[1]Chart!C12</f>
        <v>52665.599999999999</v>
      </c>
      <c r="E36" s="39" t="s">
        <v>22</v>
      </c>
      <c r="F36" s="194"/>
      <c r="G36" s="196"/>
      <c r="H36" s="194"/>
      <c r="I36" s="194"/>
    </row>
    <row r="37" spans="3:9" ht="20.25" customHeight="1" x14ac:dyDescent="0.25">
      <c r="C37" s="139" t="s">
        <v>57</v>
      </c>
      <c r="D37" s="195">
        <f>[1]Chart!C20</f>
        <v>86860.800000000003</v>
      </c>
      <c r="E37" s="39" t="s">
        <v>22</v>
      </c>
      <c r="F37" s="194"/>
      <c r="G37" s="196"/>
      <c r="H37" s="194"/>
      <c r="I37" s="194"/>
    </row>
    <row r="38" spans="3:9" ht="20.25" customHeight="1" x14ac:dyDescent="0.25">
      <c r="C38" s="135" t="s">
        <v>58</v>
      </c>
      <c r="D38" s="195">
        <f>[1]Chart!C6</f>
        <v>41516.800000000003</v>
      </c>
      <c r="E38" s="39" t="s">
        <v>22</v>
      </c>
      <c r="F38" s="194"/>
      <c r="G38" s="196"/>
      <c r="H38" s="194"/>
      <c r="I38" s="194"/>
    </row>
    <row r="39" spans="3:9" x14ac:dyDescent="0.25">
      <c r="C39" s="135" t="s">
        <v>59</v>
      </c>
      <c r="D39" s="195">
        <f>[1]Chart!C10</f>
        <v>43971.200000000004</v>
      </c>
      <c r="E39" s="39" t="s">
        <v>22</v>
      </c>
      <c r="F39" s="197"/>
      <c r="G39" s="198"/>
      <c r="H39" s="197"/>
      <c r="I39" s="197"/>
    </row>
    <row r="40" spans="3:9" x14ac:dyDescent="0.25">
      <c r="C40" s="135" t="s">
        <v>60</v>
      </c>
      <c r="D40" s="195">
        <f>[1]Chart!C6</f>
        <v>41516.800000000003</v>
      </c>
      <c r="E40" s="39" t="s">
        <v>22</v>
      </c>
      <c r="F40" s="197"/>
      <c r="G40" s="198"/>
      <c r="H40" s="197"/>
      <c r="I40" s="197"/>
    </row>
    <row r="41" spans="3:9" x14ac:dyDescent="0.25">
      <c r="C41" s="135" t="s">
        <v>61</v>
      </c>
      <c r="D41" s="195">
        <f>[1]Chart!C4</f>
        <v>32198.400000000001</v>
      </c>
      <c r="E41" s="39" t="s">
        <v>22</v>
      </c>
      <c r="F41" s="197"/>
      <c r="G41" s="198"/>
      <c r="H41" s="197"/>
      <c r="I41" s="197"/>
    </row>
    <row r="42" spans="3:9" x14ac:dyDescent="0.25">
      <c r="C42" s="135" t="s">
        <v>62</v>
      </c>
      <c r="D42" s="195">
        <f>[1]Chart!C4</f>
        <v>32198.400000000001</v>
      </c>
      <c r="E42" s="39" t="s">
        <v>22</v>
      </c>
      <c r="F42" s="197"/>
      <c r="G42" s="198"/>
      <c r="H42" s="197"/>
      <c r="I42" s="197"/>
    </row>
    <row r="43" spans="3:9" x14ac:dyDescent="0.25">
      <c r="C43" s="135" t="s">
        <v>35</v>
      </c>
      <c r="D43" s="195">
        <f>[1]Chart!C4</f>
        <v>32198.400000000001</v>
      </c>
      <c r="E43" s="39" t="s">
        <v>22</v>
      </c>
      <c r="F43" s="197"/>
      <c r="G43" s="198"/>
      <c r="H43" s="197"/>
      <c r="I43" s="197"/>
    </row>
    <row r="44" spans="3:9" ht="12.6" thickBot="1" x14ac:dyDescent="0.3">
      <c r="C44" s="135" t="s">
        <v>63</v>
      </c>
      <c r="D44" s="195">
        <f>[1]Chart!C4</f>
        <v>32198.400000000001</v>
      </c>
      <c r="E44" s="39" t="s">
        <v>22</v>
      </c>
      <c r="F44" s="197"/>
      <c r="G44" s="198"/>
      <c r="H44" s="197"/>
      <c r="I44" s="197"/>
    </row>
    <row r="45" spans="3:9" ht="15" customHeight="1" thickBot="1" x14ac:dyDescent="0.3">
      <c r="C45" s="190" t="s">
        <v>38</v>
      </c>
      <c r="D45" s="191"/>
      <c r="E45" s="191"/>
      <c r="F45" s="191"/>
      <c r="G45" s="199"/>
      <c r="H45" s="197"/>
      <c r="I45" s="197"/>
    </row>
    <row r="46" spans="3:9" ht="18" customHeight="1" x14ac:dyDescent="0.25">
      <c r="C46" s="135" t="s">
        <v>18</v>
      </c>
      <c r="D46" s="200">
        <v>1</v>
      </c>
      <c r="E46" s="77" t="s">
        <v>30</v>
      </c>
      <c r="F46" s="197"/>
      <c r="G46" s="198"/>
      <c r="H46" s="197"/>
      <c r="I46" s="197"/>
    </row>
    <row r="47" spans="3:9" ht="18" customHeight="1" x14ac:dyDescent="0.25">
      <c r="C47" s="135" t="s">
        <v>21</v>
      </c>
      <c r="D47" s="200">
        <v>1</v>
      </c>
      <c r="E47" s="77" t="s">
        <v>30</v>
      </c>
      <c r="F47" s="197"/>
      <c r="G47" s="198"/>
      <c r="H47" s="197"/>
      <c r="I47" s="197"/>
    </row>
    <row r="48" spans="3:9" ht="18" customHeight="1" x14ac:dyDescent="0.25">
      <c r="C48" s="135" t="s">
        <v>56</v>
      </c>
      <c r="D48" s="201">
        <v>2</v>
      </c>
      <c r="E48" s="77" t="s">
        <v>30</v>
      </c>
      <c r="F48" s="197"/>
      <c r="G48" s="198"/>
      <c r="H48" s="197"/>
      <c r="I48" s="197"/>
    </row>
    <row r="49" spans="3:12" ht="18" customHeight="1" x14ac:dyDescent="0.25">
      <c r="C49" s="139" t="s">
        <v>57</v>
      </c>
      <c r="D49" s="202">
        <v>0.35</v>
      </c>
      <c r="E49" s="77" t="s">
        <v>30</v>
      </c>
      <c r="F49" s="197"/>
      <c r="G49" s="198"/>
      <c r="H49" s="197"/>
      <c r="I49" s="197"/>
    </row>
    <row r="50" spans="3:12" ht="18" customHeight="1" x14ac:dyDescent="0.25">
      <c r="C50" s="135" t="s">
        <v>58</v>
      </c>
      <c r="D50" s="201">
        <v>0.5</v>
      </c>
      <c r="E50" s="77" t="s">
        <v>30</v>
      </c>
      <c r="F50" s="197"/>
      <c r="G50" s="198"/>
      <c r="H50" s="197"/>
      <c r="I50" s="197"/>
    </row>
    <row r="51" spans="3:12" ht="15" customHeight="1" x14ac:dyDescent="0.25">
      <c r="C51" s="135" t="s">
        <v>59</v>
      </c>
      <c r="D51" s="201">
        <v>1</v>
      </c>
      <c r="E51" s="77" t="s">
        <v>30</v>
      </c>
      <c r="F51" s="197"/>
      <c r="G51" s="198"/>
      <c r="H51" s="197"/>
      <c r="I51" s="197"/>
    </row>
    <row r="52" spans="3:12" x14ac:dyDescent="0.25">
      <c r="C52" s="135" t="s">
        <v>60</v>
      </c>
      <c r="D52" s="201">
        <v>1.8</v>
      </c>
      <c r="E52" s="77" t="s">
        <v>30</v>
      </c>
      <c r="F52" s="197"/>
      <c r="G52" s="198"/>
      <c r="H52" s="197"/>
      <c r="I52" s="197"/>
    </row>
    <row r="53" spans="3:12" x14ac:dyDescent="0.25">
      <c r="C53" s="135" t="s">
        <v>61</v>
      </c>
      <c r="D53" s="201">
        <v>11.2</v>
      </c>
      <c r="E53" s="77" t="s">
        <v>30</v>
      </c>
      <c r="F53" s="197"/>
      <c r="G53" s="198"/>
      <c r="H53" s="197"/>
      <c r="I53" s="197"/>
    </row>
    <row r="54" spans="3:12" x14ac:dyDescent="0.25">
      <c r="C54" s="135" t="s">
        <v>62</v>
      </c>
      <c r="D54" s="201">
        <v>1</v>
      </c>
      <c r="E54" s="77" t="s">
        <v>30</v>
      </c>
      <c r="F54" s="197"/>
      <c r="G54" s="198"/>
      <c r="H54" s="197"/>
      <c r="I54" s="197"/>
    </row>
    <row r="55" spans="3:12" x14ac:dyDescent="0.25">
      <c r="C55" s="135" t="s">
        <v>35</v>
      </c>
      <c r="D55" s="201">
        <v>1.5</v>
      </c>
      <c r="E55" s="77" t="s">
        <v>30</v>
      </c>
      <c r="F55" s="197"/>
      <c r="G55" s="198"/>
      <c r="H55" s="197"/>
      <c r="I55" s="197"/>
    </row>
    <row r="56" spans="3:12" ht="12.6" thickBot="1" x14ac:dyDescent="0.3">
      <c r="C56" s="135" t="s">
        <v>63</v>
      </c>
      <c r="D56" s="201">
        <v>1.7696000000000001</v>
      </c>
      <c r="E56" s="77" t="s">
        <v>30</v>
      </c>
      <c r="F56" s="197"/>
      <c r="G56" s="198"/>
      <c r="H56" s="197"/>
      <c r="I56" s="197"/>
    </row>
    <row r="57" spans="3:12" ht="15" customHeight="1" thickBot="1" x14ac:dyDescent="0.35">
      <c r="C57" s="190" t="s">
        <v>42</v>
      </c>
      <c r="D57" s="191"/>
      <c r="E57" s="191"/>
      <c r="F57" s="191"/>
      <c r="G57" s="199"/>
      <c r="H57" s="197"/>
      <c r="I57" s="1"/>
      <c r="J57" s="101" t="s">
        <v>45</v>
      </c>
      <c r="K57" s="101" t="s">
        <v>46</v>
      </c>
      <c r="L57" s="203" t="s">
        <v>71</v>
      </c>
    </row>
    <row r="58" spans="3:12" x14ac:dyDescent="0.25">
      <c r="C58" s="204" t="s">
        <v>72</v>
      </c>
      <c r="D58" s="205">
        <f>[1]Chart!C30</f>
        <v>0.224</v>
      </c>
      <c r="E58" s="206" t="s">
        <v>73</v>
      </c>
      <c r="F58" s="206"/>
      <c r="G58" s="207"/>
      <c r="H58" s="197"/>
    </row>
    <row r="59" spans="3:12" ht="13.8" x14ac:dyDescent="0.3">
      <c r="C59" s="160" t="s">
        <v>44</v>
      </c>
      <c r="D59" s="208">
        <f>[1]Chart!C32</f>
        <v>3.7000000000000002E-3</v>
      </c>
      <c r="E59" s="197" t="s">
        <v>74</v>
      </c>
      <c r="F59" s="197"/>
      <c r="G59" s="198"/>
      <c r="H59" s="197"/>
      <c r="I59" s="105" t="s">
        <v>75</v>
      </c>
      <c r="J59" s="108" t="s">
        <v>76</v>
      </c>
      <c r="K59" s="104" t="s">
        <v>76</v>
      </c>
      <c r="L59" s="104" t="s">
        <v>76</v>
      </c>
    </row>
    <row r="60" spans="3:12" ht="13.8" x14ac:dyDescent="0.3">
      <c r="C60" s="160" t="s">
        <v>77</v>
      </c>
      <c r="D60" s="161">
        <f>9.53+19.79+8.06</f>
        <v>37.380000000000003</v>
      </c>
      <c r="E60" s="39" t="s">
        <v>78</v>
      </c>
      <c r="F60" s="197"/>
      <c r="G60" s="198"/>
      <c r="H60" s="197"/>
      <c r="I60" s="105">
        <f>'[1]TAYYA expenses'!E14</f>
        <v>50990</v>
      </c>
      <c r="J60" s="209">
        <f>'[1]TAYYA expenses'!E15</f>
        <v>5475</v>
      </c>
      <c r="K60" s="104">
        <f>I60/J60</f>
        <v>9.31324200913242</v>
      </c>
      <c r="L60" s="210" t="e">
        <f>K60*(1+#REF!)</f>
        <v>#REF!</v>
      </c>
    </row>
    <row r="61" spans="3:12" ht="13.8" x14ac:dyDescent="0.3">
      <c r="C61" s="160" t="s">
        <v>79</v>
      </c>
      <c r="D61" s="35">
        <f>'[1]YouthRes  (FY22)'!D82</f>
        <v>0.12</v>
      </c>
      <c r="E61" s="197" t="s">
        <v>73</v>
      </c>
      <c r="F61" s="197"/>
      <c r="G61" s="198"/>
      <c r="H61" s="197"/>
      <c r="I61" s="105"/>
      <c r="J61" s="106"/>
      <c r="K61" s="104"/>
      <c r="L61" s="104"/>
    </row>
    <row r="62" spans="3:12" ht="12.6" thickBot="1" x14ac:dyDescent="0.3">
      <c r="C62" s="211" t="s">
        <v>52</v>
      </c>
      <c r="D62" s="212">
        <f>'[1]CAF Fall 2020'!BY24</f>
        <v>1.9959404600811814E-2</v>
      </c>
      <c r="E62" s="213" t="str">
        <f>'[1]YouthRes  (FY22)'!E83</f>
        <v xml:space="preserve"> Prospective FY22 &amp; FY23</v>
      </c>
      <c r="F62" s="213"/>
      <c r="G62" s="214"/>
    </row>
  </sheetData>
  <mergeCells count="5">
    <mergeCell ref="C4:F4"/>
    <mergeCell ref="C32:G32"/>
    <mergeCell ref="C33:D33"/>
    <mergeCell ref="C45:G45"/>
    <mergeCell ref="C57:G57"/>
  </mergeCells>
  <pageMargins left="0.45" right="0.2" top="0.25" bottom="0.25" header="0.3" footer="0.3"/>
  <pageSetup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abSelected="1" topLeftCell="BL7" workbookViewId="0">
      <selection activeCell="CB18" sqref="CB18"/>
    </sheetView>
  </sheetViews>
  <sheetFormatPr defaultRowHeight="13.2" x14ac:dyDescent="0.25"/>
  <cols>
    <col min="1" max="1" width="38.44140625" style="258" customWidth="1"/>
    <col min="2" max="2" width="12.88671875" style="263" customWidth="1"/>
    <col min="3" max="67" width="7.6640625" style="258" customWidth="1"/>
    <col min="68" max="68" width="8.109375" style="258" bestFit="1" customWidth="1"/>
    <col min="69" max="82" width="7.6640625" style="258" customWidth="1"/>
    <col min="83" max="256" width="8.88671875" style="258"/>
    <col min="257" max="257" width="38.44140625" style="258" customWidth="1"/>
    <col min="258" max="258" width="12.88671875" style="258" customWidth="1"/>
    <col min="259" max="323" width="7.6640625" style="258" customWidth="1"/>
    <col min="324" max="324" width="8.109375" style="258" bestFit="1" customWidth="1"/>
    <col min="325" max="338" width="7.6640625" style="258" customWidth="1"/>
    <col min="339" max="512" width="8.88671875" style="258"/>
    <col min="513" max="513" width="38.44140625" style="258" customWidth="1"/>
    <col min="514" max="514" width="12.88671875" style="258" customWidth="1"/>
    <col min="515" max="579" width="7.6640625" style="258" customWidth="1"/>
    <col min="580" max="580" width="8.109375" style="258" bestFit="1" customWidth="1"/>
    <col min="581" max="594" width="7.6640625" style="258" customWidth="1"/>
    <col min="595" max="768" width="8.88671875" style="258"/>
    <col min="769" max="769" width="38.44140625" style="258" customWidth="1"/>
    <col min="770" max="770" width="12.88671875" style="258" customWidth="1"/>
    <col min="771" max="835" width="7.6640625" style="258" customWidth="1"/>
    <col min="836" max="836" width="8.109375" style="258" bestFit="1" customWidth="1"/>
    <col min="837" max="850" width="7.6640625" style="258" customWidth="1"/>
    <col min="851" max="1024" width="8.88671875" style="258"/>
    <col min="1025" max="1025" width="38.44140625" style="258" customWidth="1"/>
    <col min="1026" max="1026" width="12.88671875" style="258" customWidth="1"/>
    <col min="1027" max="1091" width="7.6640625" style="258" customWidth="1"/>
    <col min="1092" max="1092" width="8.109375" style="258" bestFit="1" customWidth="1"/>
    <col min="1093" max="1106" width="7.6640625" style="258" customWidth="1"/>
    <col min="1107" max="1280" width="8.88671875" style="258"/>
    <col min="1281" max="1281" width="38.44140625" style="258" customWidth="1"/>
    <col min="1282" max="1282" width="12.88671875" style="258" customWidth="1"/>
    <col min="1283" max="1347" width="7.6640625" style="258" customWidth="1"/>
    <col min="1348" max="1348" width="8.109375" style="258" bestFit="1" customWidth="1"/>
    <col min="1349" max="1362" width="7.6640625" style="258" customWidth="1"/>
    <col min="1363" max="1536" width="8.88671875" style="258"/>
    <col min="1537" max="1537" width="38.44140625" style="258" customWidth="1"/>
    <col min="1538" max="1538" width="12.88671875" style="258" customWidth="1"/>
    <col min="1539" max="1603" width="7.6640625" style="258" customWidth="1"/>
    <col min="1604" max="1604" width="8.109375" style="258" bestFit="1" customWidth="1"/>
    <col min="1605" max="1618" width="7.6640625" style="258" customWidth="1"/>
    <col min="1619" max="1792" width="8.88671875" style="258"/>
    <col min="1793" max="1793" width="38.44140625" style="258" customWidth="1"/>
    <col min="1794" max="1794" width="12.88671875" style="258" customWidth="1"/>
    <col min="1795" max="1859" width="7.6640625" style="258" customWidth="1"/>
    <col min="1860" max="1860" width="8.109375" style="258" bestFit="1" customWidth="1"/>
    <col min="1861" max="1874" width="7.6640625" style="258" customWidth="1"/>
    <col min="1875" max="2048" width="8.88671875" style="258"/>
    <col min="2049" max="2049" width="38.44140625" style="258" customWidth="1"/>
    <col min="2050" max="2050" width="12.88671875" style="258" customWidth="1"/>
    <col min="2051" max="2115" width="7.6640625" style="258" customWidth="1"/>
    <col min="2116" max="2116" width="8.109375" style="258" bestFit="1" customWidth="1"/>
    <col min="2117" max="2130" width="7.6640625" style="258" customWidth="1"/>
    <col min="2131" max="2304" width="8.88671875" style="258"/>
    <col min="2305" max="2305" width="38.44140625" style="258" customWidth="1"/>
    <col min="2306" max="2306" width="12.88671875" style="258" customWidth="1"/>
    <col min="2307" max="2371" width="7.6640625" style="258" customWidth="1"/>
    <col min="2372" max="2372" width="8.109375" style="258" bestFit="1" customWidth="1"/>
    <col min="2373" max="2386" width="7.6640625" style="258" customWidth="1"/>
    <col min="2387" max="2560" width="8.88671875" style="258"/>
    <col min="2561" max="2561" width="38.44140625" style="258" customWidth="1"/>
    <col min="2562" max="2562" width="12.88671875" style="258" customWidth="1"/>
    <col min="2563" max="2627" width="7.6640625" style="258" customWidth="1"/>
    <col min="2628" max="2628" width="8.109375" style="258" bestFit="1" customWidth="1"/>
    <col min="2629" max="2642" width="7.6640625" style="258" customWidth="1"/>
    <col min="2643" max="2816" width="8.88671875" style="258"/>
    <col min="2817" max="2817" width="38.44140625" style="258" customWidth="1"/>
    <col min="2818" max="2818" width="12.88671875" style="258" customWidth="1"/>
    <col min="2819" max="2883" width="7.6640625" style="258" customWidth="1"/>
    <col min="2884" max="2884" width="8.109375" style="258" bestFit="1" customWidth="1"/>
    <col min="2885" max="2898" width="7.6640625" style="258" customWidth="1"/>
    <col min="2899" max="3072" width="8.88671875" style="258"/>
    <col min="3073" max="3073" width="38.44140625" style="258" customWidth="1"/>
    <col min="3074" max="3074" width="12.88671875" style="258" customWidth="1"/>
    <col min="3075" max="3139" width="7.6640625" style="258" customWidth="1"/>
    <col min="3140" max="3140" width="8.109375" style="258" bestFit="1" customWidth="1"/>
    <col min="3141" max="3154" width="7.6640625" style="258" customWidth="1"/>
    <col min="3155" max="3328" width="8.88671875" style="258"/>
    <col min="3329" max="3329" width="38.44140625" style="258" customWidth="1"/>
    <col min="3330" max="3330" width="12.88671875" style="258" customWidth="1"/>
    <col min="3331" max="3395" width="7.6640625" style="258" customWidth="1"/>
    <col min="3396" max="3396" width="8.109375" style="258" bestFit="1" customWidth="1"/>
    <col min="3397" max="3410" width="7.6640625" style="258" customWidth="1"/>
    <col min="3411" max="3584" width="8.88671875" style="258"/>
    <col min="3585" max="3585" width="38.44140625" style="258" customWidth="1"/>
    <col min="3586" max="3586" width="12.88671875" style="258" customWidth="1"/>
    <col min="3587" max="3651" width="7.6640625" style="258" customWidth="1"/>
    <col min="3652" max="3652" width="8.109375" style="258" bestFit="1" customWidth="1"/>
    <col min="3653" max="3666" width="7.6640625" style="258" customWidth="1"/>
    <col min="3667" max="3840" width="8.88671875" style="258"/>
    <col min="3841" max="3841" width="38.44140625" style="258" customWidth="1"/>
    <col min="3842" max="3842" width="12.88671875" style="258" customWidth="1"/>
    <col min="3843" max="3907" width="7.6640625" style="258" customWidth="1"/>
    <col min="3908" max="3908" width="8.109375" style="258" bestFit="1" customWidth="1"/>
    <col min="3909" max="3922" width="7.6640625" style="258" customWidth="1"/>
    <col min="3923" max="4096" width="8.88671875" style="258"/>
    <col min="4097" max="4097" width="38.44140625" style="258" customWidth="1"/>
    <col min="4098" max="4098" width="12.88671875" style="258" customWidth="1"/>
    <col min="4099" max="4163" width="7.6640625" style="258" customWidth="1"/>
    <col min="4164" max="4164" width="8.109375" style="258" bestFit="1" customWidth="1"/>
    <col min="4165" max="4178" width="7.6640625" style="258" customWidth="1"/>
    <col min="4179" max="4352" width="8.88671875" style="258"/>
    <col min="4353" max="4353" width="38.44140625" style="258" customWidth="1"/>
    <col min="4354" max="4354" width="12.88671875" style="258" customWidth="1"/>
    <col min="4355" max="4419" width="7.6640625" style="258" customWidth="1"/>
    <col min="4420" max="4420" width="8.109375" style="258" bestFit="1" customWidth="1"/>
    <col min="4421" max="4434" width="7.6640625" style="258" customWidth="1"/>
    <col min="4435" max="4608" width="8.88671875" style="258"/>
    <col min="4609" max="4609" width="38.44140625" style="258" customWidth="1"/>
    <col min="4610" max="4610" width="12.88671875" style="258" customWidth="1"/>
    <col min="4611" max="4675" width="7.6640625" style="258" customWidth="1"/>
    <col min="4676" max="4676" width="8.109375" style="258" bestFit="1" customWidth="1"/>
    <col min="4677" max="4690" width="7.6640625" style="258" customWidth="1"/>
    <col min="4691" max="4864" width="8.88671875" style="258"/>
    <col min="4865" max="4865" width="38.44140625" style="258" customWidth="1"/>
    <col min="4866" max="4866" width="12.88671875" style="258" customWidth="1"/>
    <col min="4867" max="4931" width="7.6640625" style="258" customWidth="1"/>
    <col min="4932" max="4932" width="8.109375" style="258" bestFit="1" customWidth="1"/>
    <col min="4933" max="4946" width="7.6640625" style="258" customWidth="1"/>
    <col min="4947" max="5120" width="8.88671875" style="258"/>
    <col min="5121" max="5121" width="38.44140625" style="258" customWidth="1"/>
    <col min="5122" max="5122" width="12.88671875" style="258" customWidth="1"/>
    <col min="5123" max="5187" width="7.6640625" style="258" customWidth="1"/>
    <col min="5188" max="5188" width="8.109375" style="258" bestFit="1" customWidth="1"/>
    <col min="5189" max="5202" width="7.6640625" style="258" customWidth="1"/>
    <col min="5203" max="5376" width="8.88671875" style="258"/>
    <col min="5377" max="5377" width="38.44140625" style="258" customWidth="1"/>
    <col min="5378" max="5378" width="12.88671875" style="258" customWidth="1"/>
    <col min="5379" max="5443" width="7.6640625" style="258" customWidth="1"/>
    <col min="5444" max="5444" width="8.109375" style="258" bestFit="1" customWidth="1"/>
    <col min="5445" max="5458" width="7.6640625" style="258" customWidth="1"/>
    <col min="5459" max="5632" width="8.88671875" style="258"/>
    <col min="5633" max="5633" width="38.44140625" style="258" customWidth="1"/>
    <col min="5634" max="5634" width="12.88671875" style="258" customWidth="1"/>
    <col min="5635" max="5699" width="7.6640625" style="258" customWidth="1"/>
    <col min="5700" max="5700" width="8.109375" style="258" bestFit="1" customWidth="1"/>
    <col min="5701" max="5714" width="7.6640625" style="258" customWidth="1"/>
    <col min="5715" max="5888" width="8.88671875" style="258"/>
    <col min="5889" max="5889" width="38.44140625" style="258" customWidth="1"/>
    <col min="5890" max="5890" width="12.88671875" style="258" customWidth="1"/>
    <col min="5891" max="5955" width="7.6640625" style="258" customWidth="1"/>
    <col min="5956" max="5956" width="8.109375" style="258" bestFit="1" customWidth="1"/>
    <col min="5957" max="5970" width="7.6640625" style="258" customWidth="1"/>
    <col min="5971" max="6144" width="8.88671875" style="258"/>
    <col min="6145" max="6145" width="38.44140625" style="258" customWidth="1"/>
    <col min="6146" max="6146" width="12.88671875" style="258" customWidth="1"/>
    <col min="6147" max="6211" width="7.6640625" style="258" customWidth="1"/>
    <col min="6212" max="6212" width="8.109375" style="258" bestFit="1" customWidth="1"/>
    <col min="6213" max="6226" width="7.6640625" style="258" customWidth="1"/>
    <col min="6227" max="6400" width="8.88671875" style="258"/>
    <col min="6401" max="6401" width="38.44140625" style="258" customWidth="1"/>
    <col min="6402" max="6402" width="12.88671875" style="258" customWidth="1"/>
    <col min="6403" max="6467" width="7.6640625" style="258" customWidth="1"/>
    <col min="6468" max="6468" width="8.109375" style="258" bestFit="1" customWidth="1"/>
    <col min="6469" max="6482" width="7.6640625" style="258" customWidth="1"/>
    <col min="6483" max="6656" width="8.88671875" style="258"/>
    <col min="6657" max="6657" width="38.44140625" style="258" customWidth="1"/>
    <col min="6658" max="6658" width="12.88671875" style="258" customWidth="1"/>
    <col min="6659" max="6723" width="7.6640625" style="258" customWidth="1"/>
    <col min="6724" max="6724" width="8.109375" style="258" bestFit="1" customWidth="1"/>
    <col min="6725" max="6738" width="7.6640625" style="258" customWidth="1"/>
    <col min="6739" max="6912" width="8.88671875" style="258"/>
    <col min="6913" max="6913" width="38.44140625" style="258" customWidth="1"/>
    <col min="6914" max="6914" width="12.88671875" style="258" customWidth="1"/>
    <col min="6915" max="6979" width="7.6640625" style="258" customWidth="1"/>
    <col min="6980" max="6980" width="8.109375" style="258" bestFit="1" customWidth="1"/>
    <col min="6981" max="6994" width="7.6640625" style="258" customWidth="1"/>
    <col min="6995" max="7168" width="8.88671875" style="258"/>
    <col min="7169" max="7169" width="38.44140625" style="258" customWidth="1"/>
    <col min="7170" max="7170" width="12.88671875" style="258" customWidth="1"/>
    <col min="7171" max="7235" width="7.6640625" style="258" customWidth="1"/>
    <col min="7236" max="7236" width="8.109375" style="258" bestFit="1" customWidth="1"/>
    <col min="7237" max="7250" width="7.6640625" style="258" customWidth="1"/>
    <col min="7251" max="7424" width="8.88671875" style="258"/>
    <col min="7425" max="7425" width="38.44140625" style="258" customWidth="1"/>
    <col min="7426" max="7426" width="12.88671875" style="258" customWidth="1"/>
    <col min="7427" max="7491" width="7.6640625" style="258" customWidth="1"/>
    <col min="7492" max="7492" width="8.109375" style="258" bestFit="1" customWidth="1"/>
    <col min="7493" max="7506" width="7.6640625" style="258" customWidth="1"/>
    <col min="7507" max="7680" width="8.88671875" style="258"/>
    <col min="7681" max="7681" width="38.44140625" style="258" customWidth="1"/>
    <col min="7682" max="7682" width="12.88671875" style="258" customWidth="1"/>
    <col min="7683" max="7747" width="7.6640625" style="258" customWidth="1"/>
    <col min="7748" max="7748" width="8.109375" style="258" bestFit="1" customWidth="1"/>
    <col min="7749" max="7762" width="7.6640625" style="258" customWidth="1"/>
    <col min="7763" max="7936" width="8.88671875" style="258"/>
    <col min="7937" max="7937" width="38.44140625" style="258" customWidth="1"/>
    <col min="7938" max="7938" width="12.88671875" style="258" customWidth="1"/>
    <col min="7939" max="8003" width="7.6640625" style="258" customWidth="1"/>
    <col min="8004" max="8004" width="8.109375" style="258" bestFit="1" customWidth="1"/>
    <col min="8005" max="8018" width="7.6640625" style="258" customWidth="1"/>
    <col min="8019" max="8192" width="8.88671875" style="258"/>
    <col min="8193" max="8193" width="38.44140625" style="258" customWidth="1"/>
    <col min="8194" max="8194" width="12.88671875" style="258" customWidth="1"/>
    <col min="8195" max="8259" width="7.6640625" style="258" customWidth="1"/>
    <col min="8260" max="8260" width="8.109375" style="258" bestFit="1" customWidth="1"/>
    <col min="8261" max="8274" width="7.6640625" style="258" customWidth="1"/>
    <col min="8275" max="8448" width="8.88671875" style="258"/>
    <col min="8449" max="8449" width="38.44140625" style="258" customWidth="1"/>
    <col min="8450" max="8450" width="12.88671875" style="258" customWidth="1"/>
    <col min="8451" max="8515" width="7.6640625" style="258" customWidth="1"/>
    <col min="8516" max="8516" width="8.109375" style="258" bestFit="1" customWidth="1"/>
    <col min="8517" max="8530" width="7.6640625" style="258" customWidth="1"/>
    <col min="8531" max="8704" width="8.88671875" style="258"/>
    <col min="8705" max="8705" width="38.44140625" style="258" customWidth="1"/>
    <col min="8706" max="8706" width="12.88671875" style="258" customWidth="1"/>
    <col min="8707" max="8771" width="7.6640625" style="258" customWidth="1"/>
    <col min="8772" max="8772" width="8.109375" style="258" bestFit="1" customWidth="1"/>
    <col min="8773" max="8786" width="7.6640625" style="258" customWidth="1"/>
    <col min="8787" max="8960" width="8.88671875" style="258"/>
    <col min="8961" max="8961" width="38.44140625" style="258" customWidth="1"/>
    <col min="8962" max="8962" width="12.88671875" style="258" customWidth="1"/>
    <col min="8963" max="9027" width="7.6640625" style="258" customWidth="1"/>
    <col min="9028" max="9028" width="8.109375" style="258" bestFit="1" customWidth="1"/>
    <col min="9029" max="9042" width="7.6640625" style="258" customWidth="1"/>
    <col min="9043" max="9216" width="8.88671875" style="258"/>
    <col min="9217" max="9217" width="38.44140625" style="258" customWidth="1"/>
    <col min="9218" max="9218" width="12.88671875" style="258" customWidth="1"/>
    <col min="9219" max="9283" width="7.6640625" style="258" customWidth="1"/>
    <col min="9284" max="9284" width="8.109375" style="258" bestFit="1" customWidth="1"/>
    <col min="9285" max="9298" width="7.6640625" style="258" customWidth="1"/>
    <col min="9299" max="9472" width="8.88671875" style="258"/>
    <col min="9473" max="9473" width="38.44140625" style="258" customWidth="1"/>
    <col min="9474" max="9474" width="12.88671875" style="258" customWidth="1"/>
    <col min="9475" max="9539" width="7.6640625" style="258" customWidth="1"/>
    <col min="9540" max="9540" width="8.109375" style="258" bestFit="1" customWidth="1"/>
    <col min="9541" max="9554" width="7.6640625" style="258" customWidth="1"/>
    <col min="9555" max="9728" width="8.88671875" style="258"/>
    <col min="9729" max="9729" width="38.44140625" style="258" customWidth="1"/>
    <col min="9730" max="9730" width="12.88671875" style="258" customWidth="1"/>
    <col min="9731" max="9795" width="7.6640625" style="258" customWidth="1"/>
    <col min="9796" max="9796" width="8.109375" style="258" bestFit="1" customWidth="1"/>
    <col min="9797" max="9810" width="7.6640625" style="258" customWidth="1"/>
    <col min="9811" max="9984" width="8.88671875" style="258"/>
    <col min="9985" max="9985" width="38.44140625" style="258" customWidth="1"/>
    <col min="9986" max="9986" width="12.88671875" style="258" customWidth="1"/>
    <col min="9987" max="10051" width="7.6640625" style="258" customWidth="1"/>
    <col min="10052" max="10052" width="8.109375" style="258" bestFit="1" customWidth="1"/>
    <col min="10053" max="10066" width="7.6640625" style="258" customWidth="1"/>
    <col min="10067" max="10240" width="8.88671875" style="258"/>
    <col min="10241" max="10241" width="38.44140625" style="258" customWidth="1"/>
    <col min="10242" max="10242" width="12.88671875" style="258" customWidth="1"/>
    <col min="10243" max="10307" width="7.6640625" style="258" customWidth="1"/>
    <col min="10308" max="10308" width="8.109375" style="258" bestFit="1" customWidth="1"/>
    <col min="10309" max="10322" width="7.6640625" style="258" customWidth="1"/>
    <col min="10323" max="10496" width="8.88671875" style="258"/>
    <col min="10497" max="10497" width="38.44140625" style="258" customWidth="1"/>
    <col min="10498" max="10498" width="12.88671875" style="258" customWidth="1"/>
    <col min="10499" max="10563" width="7.6640625" style="258" customWidth="1"/>
    <col min="10564" max="10564" width="8.109375" style="258" bestFit="1" customWidth="1"/>
    <col min="10565" max="10578" width="7.6640625" style="258" customWidth="1"/>
    <col min="10579" max="10752" width="8.88671875" style="258"/>
    <col min="10753" max="10753" width="38.44140625" style="258" customWidth="1"/>
    <col min="10754" max="10754" width="12.88671875" style="258" customWidth="1"/>
    <col min="10755" max="10819" width="7.6640625" style="258" customWidth="1"/>
    <col min="10820" max="10820" width="8.109375" style="258" bestFit="1" customWidth="1"/>
    <col min="10821" max="10834" width="7.6640625" style="258" customWidth="1"/>
    <col min="10835" max="11008" width="8.88671875" style="258"/>
    <col min="11009" max="11009" width="38.44140625" style="258" customWidth="1"/>
    <col min="11010" max="11010" width="12.88671875" style="258" customWidth="1"/>
    <col min="11011" max="11075" width="7.6640625" style="258" customWidth="1"/>
    <col min="11076" max="11076" width="8.109375" style="258" bestFit="1" customWidth="1"/>
    <col min="11077" max="11090" width="7.6640625" style="258" customWidth="1"/>
    <col min="11091" max="11264" width="8.88671875" style="258"/>
    <col min="11265" max="11265" width="38.44140625" style="258" customWidth="1"/>
    <col min="11266" max="11266" width="12.88671875" style="258" customWidth="1"/>
    <col min="11267" max="11331" width="7.6640625" style="258" customWidth="1"/>
    <col min="11332" max="11332" width="8.109375" style="258" bestFit="1" customWidth="1"/>
    <col min="11333" max="11346" width="7.6640625" style="258" customWidth="1"/>
    <col min="11347" max="11520" width="8.88671875" style="258"/>
    <col min="11521" max="11521" width="38.44140625" style="258" customWidth="1"/>
    <col min="11522" max="11522" width="12.88671875" style="258" customWidth="1"/>
    <col min="11523" max="11587" width="7.6640625" style="258" customWidth="1"/>
    <col min="11588" max="11588" width="8.109375" style="258" bestFit="1" customWidth="1"/>
    <col min="11589" max="11602" width="7.6640625" style="258" customWidth="1"/>
    <col min="11603" max="11776" width="8.88671875" style="258"/>
    <col min="11777" max="11777" width="38.44140625" style="258" customWidth="1"/>
    <col min="11778" max="11778" width="12.88671875" style="258" customWidth="1"/>
    <col min="11779" max="11843" width="7.6640625" style="258" customWidth="1"/>
    <col min="11844" max="11844" width="8.109375" style="258" bestFit="1" customWidth="1"/>
    <col min="11845" max="11858" width="7.6640625" style="258" customWidth="1"/>
    <col min="11859" max="12032" width="8.88671875" style="258"/>
    <col min="12033" max="12033" width="38.44140625" style="258" customWidth="1"/>
    <col min="12034" max="12034" width="12.88671875" style="258" customWidth="1"/>
    <col min="12035" max="12099" width="7.6640625" style="258" customWidth="1"/>
    <col min="12100" max="12100" width="8.109375" style="258" bestFit="1" customWidth="1"/>
    <col min="12101" max="12114" width="7.6640625" style="258" customWidth="1"/>
    <col min="12115" max="12288" width="8.88671875" style="258"/>
    <col min="12289" max="12289" width="38.44140625" style="258" customWidth="1"/>
    <col min="12290" max="12290" width="12.88671875" style="258" customWidth="1"/>
    <col min="12291" max="12355" width="7.6640625" style="258" customWidth="1"/>
    <col min="12356" max="12356" width="8.109375" style="258" bestFit="1" customWidth="1"/>
    <col min="12357" max="12370" width="7.6640625" style="258" customWidth="1"/>
    <col min="12371" max="12544" width="8.88671875" style="258"/>
    <col min="12545" max="12545" width="38.44140625" style="258" customWidth="1"/>
    <col min="12546" max="12546" width="12.88671875" style="258" customWidth="1"/>
    <col min="12547" max="12611" width="7.6640625" style="258" customWidth="1"/>
    <col min="12612" max="12612" width="8.109375" style="258" bestFit="1" customWidth="1"/>
    <col min="12613" max="12626" width="7.6640625" style="258" customWidth="1"/>
    <col min="12627" max="12800" width="8.88671875" style="258"/>
    <col min="12801" max="12801" width="38.44140625" style="258" customWidth="1"/>
    <col min="12802" max="12802" width="12.88671875" style="258" customWidth="1"/>
    <col min="12803" max="12867" width="7.6640625" style="258" customWidth="1"/>
    <col min="12868" max="12868" width="8.109375" style="258" bestFit="1" customWidth="1"/>
    <col min="12869" max="12882" width="7.6640625" style="258" customWidth="1"/>
    <col min="12883" max="13056" width="8.88671875" style="258"/>
    <col min="13057" max="13057" width="38.44140625" style="258" customWidth="1"/>
    <col min="13058" max="13058" width="12.88671875" style="258" customWidth="1"/>
    <col min="13059" max="13123" width="7.6640625" style="258" customWidth="1"/>
    <col min="13124" max="13124" width="8.109375" style="258" bestFit="1" customWidth="1"/>
    <col min="13125" max="13138" width="7.6640625" style="258" customWidth="1"/>
    <col min="13139" max="13312" width="8.88671875" style="258"/>
    <col min="13313" max="13313" width="38.44140625" style="258" customWidth="1"/>
    <col min="13314" max="13314" width="12.88671875" style="258" customWidth="1"/>
    <col min="13315" max="13379" width="7.6640625" style="258" customWidth="1"/>
    <col min="13380" max="13380" width="8.109375" style="258" bestFit="1" customWidth="1"/>
    <col min="13381" max="13394" width="7.6640625" style="258" customWidth="1"/>
    <col min="13395" max="13568" width="8.88671875" style="258"/>
    <col min="13569" max="13569" width="38.44140625" style="258" customWidth="1"/>
    <col min="13570" max="13570" width="12.88671875" style="258" customWidth="1"/>
    <col min="13571" max="13635" width="7.6640625" style="258" customWidth="1"/>
    <col min="13636" max="13636" width="8.109375" style="258" bestFit="1" customWidth="1"/>
    <col min="13637" max="13650" width="7.6640625" style="258" customWidth="1"/>
    <col min="13651" max="13824" width="8.88671875" style="258"/>
    <col min="13825" max="13825" width="38.44140625" style="258" customWidth="1"/>
    <col min="13826" max="13826" width="12.88671875" style="258" customWidth="1"/>
    <col min="13827" max="13891" width="7.6640625" style="258" customWidth="1"/>
    <col min="13892" max="13892" width="8.109375" style="258" bestFit="1" customWidth="1"/>
    <col min="13893" max="13906" width="7.6640625" style="258" customWidth="1"/>
    <col min="13907" max="14080" width="8.88671875" style="258"/>
    <col min="14081" max="14081" width="38.44140625" style="258" customWidth="1"/>
    <col min="14082" max="14082" width="12.88671875" style="258" customWidth="1"/>
    <col min="14083" max="14147" width="7.6640625" style="258" customWidth="1"/>
    <col min="14148" max="14148" width="8.109375" style="258" bestFit="1" customWidth="1"/>
    <col min="14149" max="14162" width="7.6640625" style="258" customWidth="1"/>
    <col min="14163" max="14336" width="8.88671875" style="258"/>
    <col min="14337" max="14337" width="38.44140625" style="258" customWidth="1"/>
    <col min="14338" max="14338" width="12.88671875" style="258" customWidth="1"/>
    <col min="14339" max="14403" width="7.6640625" style="258" customWidth="1"/>
    <col min="14404" max="14404" width="8.109375" style="258" bestFit="1" customWidth="1"/>
    <col min="14405" max="14418" width="7.6640625" style="258" customWidth="1"/>
    <col min="14419" max="14592" width="8.88671875" style="258"/>
    <col min="14593" max="14593" width="38.44140625" style="258" customWidth="1"/>
    <col min="14594" max="14594" width="12.88671875" style="258" customWidth="1"/>
    <col min="14595" max="14659" width="7.6640625" style="258" customWidth="1"/>
    <col min="14660" max="14660" width="8.109375" style="258" bestFit="1" customWidth="1"/>
    <col min="14661" max="14674" width="7.6640625" style="258" customWidth="1"/>
    <col min="14675" max="14848" width="8.88671875" style="258"/>
    <col min="14849" max="14849" width="38.44140625" style="258" customWidth="1"/>
    <col min="14850" max="14850" width="12.88671875" style="258" customWidth="1"/>
    <col min="14851" max="14915" width="7.6640625" style="258" customWidth="1"/>
    <col min="14916" max="14916" width="8.109375" style="258" bestFit="1" customWidth="1"/>
    <col min="14917" max="14930" width="7.6640625" style="258" customWidth="1"/>
    <col min="14931" max="15104" width="8.88671875" style="258"/>
    <col min="15105" max="15105" width="38.44140625" style="258" customWidth="1"/>
    <col min="15106" max="15106" width="12.88671875" style="258" customWidth="1"/>
    <col min="15107" max="15171" width="7.6640625" style="258" customWidth="1"/>
    <col min="15172" max="15172" width="8.109375" style="258" bestFit="1" customWidth="1"/>
    <col min="15173" max="15186" width="7.6640625" style="258" customWidth="1"/>
    <col min="15187" max="15360" width="8.88671875" style="258"/>
    <col min="15361" max="15361" width="38.44140625" style="258" customWidth="1"/>
    <col min="15362" max="15362" width="12.88671875" style="258" customWidth="1"/>
    <col min="15363" max="15427" width="7.6640625" style="258" customWidth="1"/>
    <col min="15428" max="15428" width="8.109375" style="258" bestFit="1" customWidth="1"/>
    <col min="15429" max="15442" width="7.6640625" style="258" customWidth="1"/>
    <col min="15443" max="15616" width="8.88671875" style="258"/>
    <col min="15617" max="15617" width="38.44140625" style="258" customWidth="1"/>
    <col min="15618" max="15618" width="12.88671875" style="258" customWidth="1"/>
    <col min="15619" max="15683" width="7.6640625" style="258" customWidth="1"/>
    <col min="15684" max="15684" width="8.109375" style="258" bestFit="1" customWidth="1"/>
    <col min="15685" max="15698" width="7.6640625" style="258" customWidth="1"/>
    <col min="15699" max="15872" width="8.88671875" style="258"/>
    <col min="15873" max="15873" width="38.44140625" style="258" customWidth="1"/>
    <col min="15874" max="15874" width="12.88671875" style="258" customWidth="1"/>
    <col min="15875" max="15939" width="7.6640625" style="258" customWidth="1"/>
    <col min="15940" max="15940" width="8.109375" style="258" bestFit="1" customWidth="1"/>
    <col min="15941" max="15954" width="7.6640625" style="258" customWidth="1"/>
    <col min="15955" max="16128" width="8.88671875" style="258"/>
    <col min="16129" max="16129" width="38.44140625" style="258" customWidth="1"/>
    <col min="16130" max="16130" width="12.88671875" style="258" customWidth="1"/>
    <col min="16131" max="16195" width="7.6640625" style="258" customWidth="1"/>
    <col min="16196" max="16196" width="8.109375" style="258" bestFit="1" customWidth="1"/>
    <col min="16197" max="16210" width="7.6640625" style="258" customWidth="1"/>
    <col min="16211" max="16384" width="8.88671875" style="258"/>
  </cols>
  <sheetData>
    <row r="1" spans="1:87" ht="17.399999999999999" x14ac:dyDescent="0.3">
      <c r="A1" s="256" t="s">
        <v>130</v>
      </c>
      <c r="B1" s="257"/>
    </row>
    <row r="2" spans="1:87" ht="15.6" x14ac:dyDescent="0.3">
      <c r="A2" s="259" t="s">
        <v>131</v>
      </c>
      <c r="B2" s="260"/>
    </row>
    <row r="3" spans="1:87" ht="14.4" thickBot="1" x14ac:dyDescent="0.3">
      <c r="A3" s="261" t="s">
        <v>132</v>
      </c>
      <c r="B3" s="262"/>
    </row>
    <row r="6" spans="1:87" x14ac:dyDescent="0.25">
      <c r="BM6" s="264" t="s">
        <v>133</v>
      </c>
      <c r="BN6" s="264" t="s">
        <v>133</v>
      </c>
      <c r="BO6" s="264" t="s">
        <v>133</v>
      </c>
      <c r="BP6" s="264" t="s">
        <v>133</v>
      </c>
      <c r="BQ6" s="265" t="s">
        <v>134</v>
      </c>
      <c r="BR6" s="265" t="s">
        <v>134</v>
      </c>
      <c r="BS6" s="265" t="s">
        <v>134</v>
      </c>
      <c r="BT6" s="265" t="s">
        <v>134</v>
      </c>
      <c r="BU6" s="266" t="s">
        <v>135</v>
      </c>
      <c r="BV6" s="266" t="s">
        <v>135</v>
      </c>
      <c r="BW6" s="266" t="s">
        <v>135</v>
      </c>
      <c r="BX6" s="266" t="s">
        <v>135</v>
      </c>
      <c r="BY6" s="267" t="s">
        <v>136</v>
      </c>
      <c r="BZ6" s="267" t="s">
        <v>136</v>
      </c>
      <c r="CA6" s="267" t="s">
        <v>136</v>
      </c>
      <c r="CB6" s="267" t="s">
        <v>136</v>
      </c>
    </row>
    <row r="7" spans="1:87" s="263" customFormat="1" x14ac:dyDescent="0.25">
      <c r="B7" s="263" t="s">
        <v>137</v>
      </c>
      <c r="C7" s="268" t="s">
        <v>138</v>
      </c>
      <c r="D7" s="268" t="s">
        <v>139</v>
      </c>
      <c r="E7" s="268" t="s">
        <v>140</v>
      </c>
      <c r="F7" s="268" t="s">
        <v>141</v>
      </c>
      <c r="G7" s="268" t="s">
        <v>142</v>
      </c>
      <c r="H7" s="268" t="s">
        <v>143</v>
      </c>
      <c r="I7" s="268" t="s">
        <v>144</v>
      </c>
      <c r="J7" s="268" t="s">
        <v>145</v>
      </c>
      <c r="K7" s="268" t="s">
        <v>146</v>
      </c>
      <c r="L7" s="268" t="s">
        <v>147</v>
      </c>
      <c r="M7" s="268" t="s">
        <v>148</v>
      </c>
      <c r="N7" s="268" t="s">
        <v>149</v>
      </c>
      <c r="O7" s="268" t="s">
        <v>150</v>
      </c>
      <c r="P7" s="268" t="s">
        <v>151</v>
      </c>
      <c r="Q7" s="268" t="s">
        <v>152</v>
      </c>
      <c r="R7" s="268" t="s">
        <v>153</v>
      </c>
      <c r="S7" s="268" t="s">
        <v>154</v>
      </c>
      <c r="T7" s="268" t="s">
        <v>155</v>
      </c>
      <c r="U7" s="268" t="s">
        <v>156</v>
      </c>
      <c r="V7" s="268" t="s">
        <v>157</v>
      </c>
      <c r="W7" s="268" t="s">
        <v>158</v>
      </c>
      <c r="X7" s="268" t="s">
        <v>159</v>
      </c>
      <c r="Y7" s="268" t="s">
        <v>160</v>
      </c>
      <c r="Z7" s="268" t="s">
        <v>161</v>
      </c>
      <c r="AA7" s="268" t="s">
        <v>162</v>
      </c>
      <c r="AB7" s="268" t="s">
        <v>163</v>
      </c>
      <c r="AC7" s="268" t="s">
        <v>164</v>
      </c>
      <c r="AD7" s="268" t="s">
        <v>165</v>
      </c>
      <c r="AE7" s="268" t="s">
        <v>166</v>
      </c>
      <c r="AF7" s="268" t="s">
        <v>167</v>
      </c>
      <c r="AG7" s="268" t="s">
        <v>168</v>
      </c>
      <c r="AH7" s="268" t="s">
        <v>169</v>
      </c>
      <c r="AI7" s="268" t="s">
        <v>170</v>
      </c>
      <c r="AJ7" s="268" t="s">
        <v>171</v>
      </c>
      <c r="AK7" s="268" t="s">
        <v>172</v>
      </c>
      <c r="AL7" s="268" t="s">
        <v>173</v>
      </c>
      <c r="AM7" s="268" t="s">
        <v>174</v>
      </c>
      <c r="AN7" s="268" t="s">
        <v>175</v>
      </c>
      <c r="AO7" s="268" t="s">
        <v>176</v>
      </c>
      <c r="AP7" s="268" t="s">
        <v>177</v>
      </c>
      <c r="AQ7" s="268" t="s">
        <v>178</v>
      </c>
      <c r="AR7" s="268" t="s">
        <v>179</v>
      </c>
      <c r="AS7" s="268" t="s">
        <v>180</v>
      </c>
      <c r="AT7" s="268" t="s">
        <v>181</v>
      </c>
      <c r="AU7" s="263" t="s">
        <v>182</v>
      </c>
      <c r="AV7" s="263" t="s">
        <v>183</v>
      </c>
      <c r="AW7" s="263" t="s">
        <v>184</v>
      </c>
      <c r="AX7" s="263" t="s">
        <v>185</v>
      </c>
      <c r="AY7" s="263" t="s">
        <v>186</v>
      </c>
      <c r="AZ7" s="263" t="s">
        <v>187</v>
      </c>
      <c r="BA7" s="263" t="s">
        <v>188</v>
      </c>
      <c r="BB7" s="263" t="s">
        <v>189</v>
      </c>
      <c r="BC7" s="263" t="s">
        <v>190</v>
      </c>
      <c r="BD7" s="263" t="s">
        <v>191</v>
      </c>
      <c r="BE7" s="263" t="s">
        <v>192</v>
      </c>
      <c r="BF7" s="263" t="s">
        <v>193</v>
      </c>
      <c r="BG7" s="263" t="s">
        <v>194</v>
      </c>
      <c r="BH7" s="263" t="s">
        <v>195</v>
      </c>
      <c r="BI7" s="263" t="s">
        <v>196</v>
      </c>
      <c r="BJ7" s="263" t="s">
        <v>197</v>
      </c>
      <c r="BK7" s="263" t="s">
        <v>198</v>
      </c>
      <c r="BL7" s="263" t="s">
        <v>199</v>
      </c>
      <c r="BM7" s="263" t="s">
        <v>200</v>
      </c>
      <c r="BN7" s="263" t="s">
        <v>201</v>
      </c>
      <c r="BO7" s="263" t="s">
        <v>202</v>
      </c>
      <c r="BP7" s="263" t="s">
        <v>203</v>
      </c>
      <c r="BQ7" s="263" t="s">
        <v>204</v>
      </c>
      <c r="BR7" s="263" t="s">
        <v>205</v>
      </c>
      <c r="BS7" s="263" t="s">
        <v>206</v>
      </c>
      <c r="BT7" s="263" t="s">
        <v>207</v>
      </c>
      <c r="BU7" s="263" t="s">
        <v>208</v>
      </c>
      <c r="BV7" s="263" t="s">
        <v>209</v>
      </c>
      <c r="BW7" s="263" t="s">
        <v>210</v>
      </c>
      <c r="BX7" s="263" t="s">
        <v>211</v>
      </c>
      <c r="BY7" s="263" t="s">
        <v>212</v>
      </c>
      <c r="BZ7" s="263" t="s">
        <v>213</v>
      </c>
      <c r="CA7" s="263" t="s">
        <v>214</v>
      </c>
      <c r="CB7" s="263" t="s">
        <v>215</v>
      </c>
      <c r="CC7" s="263" t="s">
        <v>216</v>
      </c>
      <c r="CD7" s="263" t="s">
        <v>217</v>
      </c>
      <c r="CE7" s="263" t="s">
        <v>218</v>
      </c>
      <c r="CF7" s="263" t="s">
        <v>219</v>
      </c>
      <c r="CG7" s="263" t="s">
        <v>220</v>
      </c>
      <c r="CH7" s="263" t="s">
        <v>221</v>
      </c>
      <c r="CI7" s="263" t="s">
        <v>222</v>
      </c>
    </row>
    <row r="8" spans="1:87" x14ac:dyDescent="0.25">
      <c r="A8" s="263" t="s">
        <v>223</v>
      </c>
      <c r="B8" s="263" t="s">
        <v>224</v>
      </c>
      <c r="C8" s="269">
        <v>2.0350000000000001</v>
      </c>
      <c r="D8" s="269">
        <v>2.06</v>
      </c>
      <c r="E8" s="269">
        <v>2.0649999999999999</v>
      </c>
      <c r="F8" s="269">
        <v>2.0870000000000002</v>
      </c>
      <c r="G8" s="269">
        <v>2.1040000000000001</v>
      </c>
      <c r="H8" s="269">
        <v>2.1150000000000002</v>
      </c>
      <c r="I8" s="269">
        <v>2.1509999999999998</v>
      </c>
      <c r="J8" s="269">
        <v>2.17</v>
      </c>
      <c r="K8" s="269">
        <v>2.1869999999999998</v>
      </c>
      <c r="L8" s="269">
        <v>2.2130000000000001</v>
      </c>
      <c r="M8" s="269">
        <v>2.2349999999999999</v>
      </c>
      <c r="N8" s="269">
        <v>2.2200000000000002</v>
      </c>
      <c r="O8" s="269">
        <v>2.2320000000000002</v>
      </c>
      <c r="P8" s="269">
        <v>2.258</v>
      </c>
      <c r="Q8" s="269">
        <v>2.2759999999999998</v>
      </c>
      <c r="R8" s="269">
        <v>2.302</v>
      </c>
      <c r="S8" s="269">
        <v>2.319</v>
      </c>
      <c r="T8" s="269">
        <v>2.363</v>
      </c>
      <c r="U8" s="269">
        <v>2.4039999999999999</v>
      </c>
      <c r="V8" s="269">
        <v>2.351</v>
      </c>
      <c r="W8" s="269">
        <v>2.34</v>
      </c>
      <c r="X8" s="269">
        <v>2.3460000000000001</v>
      </c>
      <c r="Y8" s="269">
        <v>2.3660000000000001</v>
      </c>
      <c r="Z8" s="269">
        <v>2.3809999999999998</v>
      </c>
      <c r="AA8" s="269">
        <v>2.379</v>
      </c>
      <c r="AB8" s="269">
        <v>2.383</v>
      </c>
      <c r="AC8" s="269">
        <v>2.3980000000000001</v>
      </c>
      <c r="AD8" s="269">
        <v>2.4220000000000002</v>
      </c>
      <c r="AE8" s="269">
        <v>2.4319999999999999</v>
      </c>
      <c r="AF8" s="269">
        <v>2.4769999999999999</v>
      </c>
      <c r="AG8" s="269">
        <v>2.4889999999999999</v>
      </c>
      <c r="AH8" s="269">
        <v>2.4969999999999999</v>
      </c>
      <c r="AI8" s="269">
        <v>2.5129999999999999</v>
      </c>
      <c r="AJ8" s="269">
        <v>2.5190000000000001</v>
      </c>
      <c r="AK8" s="269">
        <v>2.5299999999999998</v>
      </c>
      <c r="AL8" s="269">
        <v>2.5499999999999998</v>
      </c>
      <c r="AM8" s="269">
        <v>2.5569999999999999</v>
      </c>
      <c r="AN8" s="269">
        <v>2.5550000000000002</v>
      </c>
      <c r="AO8" s="269">
        <v>2.5739999999999998</v>
      </c>
      <c r="AP8" s="269">
        <v>2.5880000000000001</v>
      </c>
      <c r="AQ8" s="269">
        <v>2.597</v>
      </c>
      <c r="AR8" s="269">
        <v>2.6080000000000001</v>
      </c>
      <c r="AS8" s="269">
        <v>2.6139999999999999</v>
      </c>
      <c r="AT8" s="269">
        <v>2.617</v>
      </c>
      <c r="AU8" s="258">
        <v>2.6120000000000001</v>
      </c>
      <c r="AV8" s="258">
        <v>2.6230000000000002</v>
      </c>
      <c r="AW8" s="258">
        <v>2.6190000000000002</v>
      </c>
      <c r="AX8" s="258">
        <v>2.6259999999999999</v>
      </c>
      <c r="AY8" s="258">
        <v>2.6190000000000002</v>
      </c>
      <c r="AZ8" s="258">
        <v>2.6419999999999999</v>
      </c>
      <c r="BA8" s="258">
        <v>2.6619999999999999</v>
      </c>
      <c r="BB8" s="258">
        <v>2.677</v>
      </c>
      <c r="BC8" s="258">
        <v>2.6909999999999998</v>
      </c>
      <c r="BD8" s="258">
        <v>2.6949999999999998</v>
      </c>
      <c r="BE8" s="258">
        <v>2.7069999999999999</v>
      </c>
      <c r="BF8" s="258">
        <v>2.7210000000000001</v>
      </c>
      <c r="BG8" s="258">
        <v>2.7570000000000001</v>
      </c>
      <c r="BH8" s="258">
        <v>2.77</v>
      </c>
      <c r="BI8" s="258">
        <v>2.7759999999999998</v>
      </c>
      <c r="BJ8" s="258">
        <v>2.7890000000000001</v>
      </c>
      <c r="BK8" s="258">
        <v>2.802</v>
      </c>
      <c r="BL8" s="258">
        <v>2.8149999999999999</v>
      </c>
      <c r="BM8" s="258">
        <v>2.8279999999999998</v>
      </c>
      <c r="BN8" s="258">
        <v>2.8439999999999999</v>
      </c>
      <c r="BO8" s="258">
        <v>2.8610000000000002</v>
      </c>
      <c r="BP8" s="258">
        <v>2.8660000000000001</v>
      </c>
      <c r="BQ8" s="258">
        <v>2.9039999999999999</v>
      </c>
      <c r="BR8" s="258">
        <v>2.92</v>
      </c>
      <c r="BS8" s="258">
        <v>2.944</v>
      </c>
      <c r="BT8" s="258">
        <v>2.964</v>
      </c>
      <c r="BU8" s="270">
        <v>2.9849999999999999</v>
      </c>
      <c r="BV8" s="270">
        <v>3.0049999999999999</v>
      </c>
      <c r="BW8" s="258">
        <v>3.0219999999999998</v>
      </c>
      <c r="BX8" s="258">
        <v>3.0379999999999998</v>
      </c>
      <c r="BY8" s="258">
        <v>3.052</v>
      </c>
      <c r="BZ8" s="258">
        <v>3.069</v>
      </c>
      <c r="CA8" s="258">
        <v>3.081</v>
      </c>
      <c r="CB8" s="258">
        <v>3.0939999999999999</v>
      </c>
      <c r="CC8" s="258">
        <v>3.1080000000000001</v>
      </c>
      <c r="CD8" s="258">
        <v>3.1230000000000002</v>
      </c>
      <c r="CE8" s="258">
        <v>3.1379999999999999</v>
      </c>
      <c r="CF8" s="258">
        <v>3.1539999999999999</v>
      </c>
      <c r="CG8" s="258">
        <v>3.1709999999999998</v>
      </c>
      <c r="CH8" s="258">
        <v>3.1880000000000002</v>
      </c>
    </row>
    <row r="9" spans="1:87" x14ac:dyDescent="0.25">
      <c r="A9" s="263" t="s">
        <v>225</v>
      </c>
      <c r="B9" s="263" t="s">
        <v>226</v>
      </c>
      <c r="C9" s="269">
        <v>2.0350000000000001</v>
      </c>
      <c r="D9" s="269">
        <v>2.06</v>
      </c>
      <c r="E9" s="269">
        <v>2.0649999999999999</v>
      </c>
      <c r="F9" s="269">
        <v>2.0870000000000002</v>
      </c>
      <c r="G9" s="269">
        <v>2.1040000000000001</v>
      </c>
      <c r="H9" s="269">
        <v>2.1150000000000002</v>
      </c>
      <c r="I9" s="269">
        <v>2.1509999999999998</v>
      </c>
      <c r="J9" s="269">
        <v>2.17</v>
      </c>
      <c r="K9" s="269">
        <v>2.1869999999999998</v>
      </c>
      <c r="L9" s="269">
        <v>2.2130000000000001</v>
      </c>
      <c r="M9" s="269">
        <v>2.2349999999999999</v>
      </c>
      <c r="N9" s="269">
        <v>2.2200000000000002</v>
      </c>
      <c r="O9" s="269">
        <v>2.2320000000000002</v>
      </c>
      <c r="P9" s="269">
        <v>2.258</v>
      </c>
      <c r="Q9" s="269">
        <v>2.2759999999999998</v>
      </c>
      <c r="R9" s="269">
        <v>2.302</v>
      </c>
      <c r="S9" s="269">
        <v>2.319</v>
      </c>
      <c r="T9" s="269">
        <v>2.363</v>
      </c>
      <c r="U9" s="269">
        <v>2.4039999999999999</v>
      </c>
      <c r="V9" s="269">
        <v>2.351</v>
      </c>
      <c r="W9" s="269">
        <v>2.34</v>
      </c>
      <c r="X9" s="269">
        <v>2.3460000000000001</v>
      </c>
      <c r="Y9" s="269">
        <v>2.3660000000000001</v>
      </c>
      <c r="Z9" s="269">
        <v>2.3809999999999998</v>
      </c>
      <c r="AA9" s="269">
        <v>2.379</v>
      </c>
      <c r="AB9" s="269">
        <v>2.383</v>
      </c>
      <c r="AC9" s="269">
        <v>2.3980000000000001</v>
      </c>
      <c r="AD9" s="269">
        <v>2.4220000000000002</v>
      </c>
      <c r="AE9" s="269">
        <v>2.4319999999999999</v>
      </c>
      <c r="AF9" s="269">
        <v>2.4769999999999999</v>
      </c>
      <c r="AG9" s="269">
        <v>2.4889999999999999</v>
      </c>
      <c r="AH9" s="269">
        <v>2.4969999999999999</v>
      </c>
      <c r="AI9" s="269">
        <v>2.5129999999999999</v>
      </c>
      <c r="AJ9" s="269">
        <v>2.5190000000000001</v>
      </c>
      <c r="AK9" s="269">
        <v>2.5299999999999998</v>
      </c>
      <c r="AL9" s="269">
        <v>2.5499999999999998</v>
      </c>
      <c r="AM9" s="269">
        <v>2.5569999999999999</v>
      </c>
      <c r="AN9" s="269">
        <v>2.5550000000000002</v>
      </c>
      <c r="AO9" s="269">
        <v>2.5739999999999998</v>
      </c>
      <c r="AP9" s="269">
        <v>2.5880000000000001</v>
      </c>
      <c r="AQ9" s="269">
        <v>2.597</v>
      </c>
      <c r="AR9" s="269">
        <v>2.6080000000000001</v>
      </c>
      <c r="AS9" s="269">
        <v>2.6139999999999999</v>
      </c>
      <c r="AT9" s="269">
        <v>2.617</v>
      </c>
      <c r="AU9" s="258">
        <v>2.6120000000000001</v>
      </c>
      <c r="AV9" s="258">
        <v>2.6230000000000002</v>
      </c>
      <c r="AW9" s="258">
        <v>2.6190000000000002</v>
      </c>
      <c r="AX9" s="258">
        <v>2.6259999999999999</v>
      </c>
      <c r="AY9" s="258">
        <v>2.6190000000000002</v>
      </c>
      <c r="AZ9" s="258">
        <v>2.6419999999999999</v>
      </c>
      <c r="BA9" s="258">
        <v>2.6619999999999999</v>
      </c>
      <c r="BB9" s="258">
        <v>2.677</v>
      </c>
      <c r="BC9" s="258">
        <v>2.6909999999999998</v>
      </c>
      <c r="BD9" s="258">
        <v>2.6949999999999998</v>
      </c>
      <c r="BE9" s="258">
        <v>2.7069999999999999</v>
      </c>
      <c r="BF9" s="258">
        <v>2.7210000000000001</v>
      </c>
      <c r="BG9" s="258">
        <v>2.7570000000000001</v>
      </c>
      <c r="BH9" s="258">
        <v>2.77</v>
      </c>
      <c r="BI9" s="258">
        <v>2.7759999999999998</v>
      </c>
      <c r="BJ9" s="258">
        <v>2.7890000000000001</v>
      </c>
      <c r="BK9" s="258">
        <v>2.802</v>
      </c>
      <c r="BL9" s="258">
        <v>2.8149999999999999</v>
      </c>
      <c r="BM9" s="258">
        <v>2.8279999999999998</v>
      </c>
      <c r="BN9" s="258">
        <v>2.8439999999999999</v>
      </c>
      <c r="BO9" s="258">
        <v>2.8610000000000002</v>
      </c>
      <c r="BP9" s="258">
        <v>2.8660000000000001</v>
      </c>
      <c r="BQ9" s="258">
        <v>2.9039999999999999</v>
      </c>
      <c r="BR9" s="258">
        <v>2.9180000000000001</v>
      </c>
      <c r="BS9" s="258">
        <v>2.94</v>
      </c>
      <c r="BT9" s="271">
        <v>2.956</v>
      </c>
      <c r="BU9" s="272">
        <v>2.9729999999999999</v>
      </c>
      <c r="BV9" s="273">
        <v>2.9889999999999999</v>
      </c>
      <c r="BW9" s="272">
        <v>3.0009999999999999</v>
      </c>
      <c r="BX9" s="273">
        <v>3.0129999999999999</v>
      </c>
      <c r="BY9" s="273">
        <v>3.0219999999999998</v>
      </c>
      <c r="BZ9" s="273">
        <v>3.0329999999999999</v>
      </c>
      <c r="CA9" s="273">
        <v>3.04</v>
      </c>
      <c r="CB9" s="274">
        <v>3.0489999999999999</v>
      </c>
      <c r="CC9" s="258">
        <v>3.0590000000000002</v>
      </c>
      <c r="CD9" s="258">
        <v>3.0710000000000002</v>
      </c>
      <c r="CE9" s="258">
        <v>3.0819999999999999</v>
      </c>
      <c r="CF9" s="258">
        <v>3.0950000000000002</v>
      </c>
      <c r="CG9" s="258">
        <v>3.1080000000000001</v>
      </c>
      <c r="CH9" s="258">
        <v>3.121</v>
      </c>
    </row>
    <row r="10" spans="1:87" x14ac:dyDescent="0.25">
      <c r="A10" s="263" t="s">
        <v>227</v>
      </c>
      <c r="B10" s="263" t="s">
        <v>228</v>
      </c>
      <c r="C10" s="269">
        <v>2.0350000000000001</v>
      </c>
      <c r="D10" s="269">
        <v>2.06</v>
      </c>
      <c r="E10" s="269">
        <v>2.0649999999999999</v>
      </c>
      <c r="F10" s="269">
        <v>2.0870000000000002</v>
      </c>
      <c r="G10" s="269">
        <v>2.1040000000000001</v>
      </c>
      <c r="H10" s="269">
        <v>2.1150000000000002</v>
      </c>
      <c r="I10" s="269">
        <v>2.1509999999999998</v>
      </c>
      <c r="J10" s="269">
        <v>2.17</v>
      </c>
      <c r="K10" s="269">
        <v>2.1869999999999998</v>
      </c>
      <c r="L10" s="269">
        <v>2.2130000000000001</v>
      </c>
      <c r="M10" s="269">
        <v>2.2349999999999999</v>
      </c>
      <c r="N10" s="269">
        <v>2.2200000000000002</v>
      </c>
      <c r="O10" s="269">
        <v>2.2320000000000002</v>
      </c>
      <c r="P10" s="269">
        <v>2.258</v>
      </c>
      <c r="Q10" s="269">
        <v>2.2759999999999998</v>
      </c>
      <c r="R10" s="269">
        <v>2.302</v>
      </c>
      <c r="S10" s="269">
        <v>2.319</v>
      </c>
      <c r="T10" s="269">
        <v>2.363</v>
      </c>
      <c r="U10" s="269">
        <v>2.4039999999999999</v>
      </c>
      <c r="V10" s="269">
        <v>2.351</v>
      </c>
      <c r="W10" s="269">
        <v>2.34</v>
      </c>
      <c r="X10" s="269">
        <v>2.3460000000000001</v>
      </c>
      <c r="Y10" s="269">
        <v>2.3660000000000001</v>
      </c>
      <c r="Z10" s="269">
        <v>2.3809999999999998</v>
      </c>
      <c r="AA10" s="269">
        <v>2.379</v>
      </c>
      <c r="AB10" s="269">
        <v>2.383</v>
      </c>
      <c r="AC10" s="269">
        <v>2.3980000000000001</v>
      </c>
      <c r="AD10" s="269">
        <v>2.4220000000000002</v>
      </c>
      <c r="AE10" s="269">
        <v>2.4319999999999999</v>
      </c>
      <c r="AF10" s="269">
        <v>2.4769999999999999</v>
      </c>
      <c r="AG10" s="269">
        <v>2.4889999999999999</v>
      </c>
      <c r="AH10" s="269">
        <v>2.4969999999999999</v>
      </c>
      <c r="AI10" s="269">
        <v>2.5129999999999999</v>
      </c>
      <c r="AJ10" s="269">
        <v>2.5190000000000001</v>
      </c>
      <c r="AK10" s="269">
        <v>2.5299999999999998</v>
      </c>
      <c r="AL10" s="269">
        <v>2.5499999999999998</v>
      </c>
      <c r="AM10" s="269">
        <v>2.5569999999999999</v>
      </c>
      <c r="AN10" s="269">
        <v>2.5550000000000002</v>
      </c>
      <c r="AO10" s="269">
        <v>2.5739999999999998</v>
      </c>
      <c r="AP10" s="269">
        <v>2.5880000000000001</v>
      </c>
      <c r="AQ10" s="269">
        <v>2.597</v>
      </c>
      <c r="AR10" s="269">
        <v>2.6080000000000001</v>
      </c>
      <c r="AS10" s="269">
        <v>2.6139999999999999</v>
      </c>
      <c r="AT10" s="269">
        <v>2.617</v>
      </c>
      <c r="AU10" s="258">
        <v>2.6120000000000001</v>
      </c>
      <c r="AV10" s="258">
        <v>2.6230000000000002</v>
      </c>
      <c r="AW10" s="258">
        <v>2.6190000000000002</v>
      </c>
      <c r="AX10" s="258">
        <v>2.6259999999999999</v>
      </c>
      <c r="AY10" s="258">
        <v>2.6190000000000002</v>
      </c>
      <c r="AZ10" s="258">
        <v>2.6419999999999999</v>
      </c>
      <c r="BA10" s="258">
        <v>2.6619999999999999</v>
      </c>
      <c r="BB10" s="258">
        <v>2.677</v>
      </c>
      <c r="BC10" s="258">
        <v>2.6909999999999998</v>
      </c>
      <c r="BD10" s="258">
        <v>2.6949999999999998</v>
      </c>
      <c r="BE10" s="258">
        <v>2.7069999999999999</v>
      </c>
      <c r="BF10" s="258">
        <v>2.7210000000000001</v>
      </c>
      <c r="BG10" s="258">
        <v>2.7570000000000001</v>
      </c>
      <c r="BH10" s="258">
        <v>2.77</v>
      </c>
      <c r="BI10" s="258">
        <v>2.7759999999999998</v>
      </c>
      <c r="BJ10" s="258">
        <v>2.7890000000000001</v>
      </c>
      <c r="BK10" s="258">
        <v>2.802</v>
      </c>
      <c r="BL10" s="258">
        <v>2.8149999999999999</v>
      </c>
      <c r="BM10" s="258">
        <v>2.8279999999999998</v>
      </c>
      <c r="BN10" s="258">
        <v>2.8439999999999999</v>
      </c>
      <c r="BO10" s="258">
        <v>2.8610000000000002</v>
      </c>
      <c r="BP10" s="258">
        <v>2.8660000000000001</v>
      </c>
      <c r="BQ10" s="258">
        <v>2.9039999999999999</v>
      </c>
      <c r="BR10" s="258">
        <v>2.923</v>
      </c>
      <c r="BS10" s="258">
        <v>2.95</v>
      </c>
      <c r="BT10" s="275">
        <v>2.9729999999999999</v>
      </c>
      <c r="BU10" s="276">
        <v>2.9990000000000001</v>
      </c>
      <c r="BV10" s="258">
        <v>3.0249999999999999</v>
      </c>
      <c r="BW10" s="258">
        <v>3.0470000000000002</v>
      </c>
      <c r="BX10" s="258">
        <v>3.069</v>
      </c>
      <c r="BY10" s="258">
        <v>3.09</v>
      </c>
      <c r="BZ10" s="258">
        <v>3.113</v>
      </c>
      <c r="CA10" s="258">
        <v>3.133</v>
      </c>
      <c r="CB10" s="258">
        <v>3.1539999999999999</v>
      </c>
      <c r="CC10" s="258">
        <v>3.1760000000000002</v>
      </c>
      <c r="CD10" s="258">
        <v>3.198</v>
      </c>
      <c r="CE10" s="258">
        <v>3.22</v>
      </c>
      <c r="CF10" s="258">
        <v>3.2440000000000002</v>
      </c>
      <c r="CG10" s="258">
        <v>3.2690000000000001</v>
      </c>
      <c r="CH10" s="258">
        <v>3.2949999999999999</v>
      </c>
    </row>
    <row r="11" spans="1:87" x14ac:dyDescent="0.25">
      <c r="BT11" s="277"/>
    </row>
    <row r="12" spans="1:87" x14ac:dyDescent="0.25"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</row>
    <row r="13" spans="1:87" x14ac:dyDescent="0.25"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</row>
    <row r="14" spans="1:87" x14ac:dyDescent="0.25"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BN14" s="279" t="s">
        <v>229</v>
      </c>
      <c r="BO14" s="280"/>
      <c r="BP14" s="280"/>
      <c r="BQ14" s="281" t="s">
        <v>230</v>
      </c>
      <c r="BR14" s="282"/>
      <c r="BS14" s="282"/>
      <c r="BT14" s="282"/>
      <c r="BU14" s="282"/>
      <c r="BV14" s="282"/>
      <c r="BW14" s="280"/>
      <c r="BX14" s="280"/>
      <c r="BY14" s="280"/>
    </row>
    <row r="15" spans="1:87" x14ac:dyDescent="0.25"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BN15" s="283"/>
      <c r="BO15" s="284"/>
      <c r="BP15" s="284"/>
      <c r="BQ15" s="284"/>
      <c r="BR15" s="284"/>
      <c r="BS15" s="284"/>
      <c r="BT15" s="284"/>
      <c r="BU15" s="284"/>
      <c r="BV15" s="284"/>
      <c r="BW15" s="284"/>
      <c r="BX15" s="284"/>
      <c r="BY15" s="285"/>
    </row>
    <row r="16" spans="1:87" x14ac:dyDescent="0.25"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BN16" s="286"/>
      <c r="BO16" s="287" t="s">
        <v>231</v>
      </c>
      <c r="BP16" s="288" t="s">
        <v>232</v>
      </c>
      <c r="BQ16" s="288"/>
      <c r="BR16" s="288"/>
      <c r="BS16" s="288"/>
      <c r="BT16" s="288"/>
      <c r="BU16" s="288"/>
      <c r="BV16" s="288"/>
      <c r="BW16" s="288"/>
      <c r="BX16" s="288"/>
      <c r="BY16" s="289"/>
    </row>
    <row r="17" spans="3:79" x14ac:dyDescent="0.25"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BN17" s="286"/>
      <c r="BO17" s="288"/>
      <c r="BP17" s="268" t="str">
        <f>BT7</f>
        <v>2021Q2</v>
      </c>
      <c r="BQ17" s="288"/>
      <c r="BR17" s="288"/>
      <c r="BS17" s="288"/>
      <c r="BT17" s="288"/>
      <c r="BU17" s="288"/>
      <c r="BV17" s="288"/>
      <c r="BW17" s="288"/>
      <c r="BX17" s="288"/>
      <c r="BY17" s="291" t="s">
        <v>233</v>
      </c>
    </row>
    <row r="18" spans="3:79" x14ac:dyDescent="0.25">
      <c r="BN18" s="286"/>
      <c r="BO18" s="288"/>
      <c r="BP18" s="292">
        <f>BT9</f>
        <v>2.956</v>
      </c>
      <c r="BQ18" s="293"/>
      <c r="BR18" s="288"/>
      <c r="BS18" s="288"/>
      <c r="BT18" s="288"/>
      <c r="BU18" s="288"/>
      <c r="BV18" s="288"/>
      <c r="BW18" s="288"/>
      <c r="BX18" s="288"/>
      <c r="BY18" s="294">
        <f>BP18</f>
        <v>2.956</v>
      </c>
    </row>
    <row r="19" spans="3:79" x14ac:dyDescent="0.25">
      <c r="BN19" s="286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95"/>
      <c r="CA19" s="296"/>
    </row>
    <row r="20" spans="3:79" x14ac:dyDescent="0.25">
      <c r="BN20" s="297" t="s">
        <v>234</v>
      </c>
      <c r="BO20" s="298"/>
      <c r="BP20" s="298"/>
      <c r="BQ20" s="288" t="s">
        <v>235</v>
      </c>
      <c r="BR20" s="288"/>
      <c r="BS20" s="288" t="s">
        <v>236</v>
      </c>
      <c r="BT20" s="288"/>
      <c r="BU20" s="288"/>
      <c r="BV20" s="288"/>
      <c r="BW20" s="288"/>
      <c r="BX20" s="288"/>
      <c r="BY20" s="295"/>
    </row>
    <row r="21" spans="3:79" x14ac:dyDescent="0.25">
      <c r="BN21" s="286"/>
      <c r="BO21" s="288"/>
      <c r="BP21" s="263" t="str">
        <f>BU7</f>
        <v>2021Q3</v>
      </c>
      <c r="BQ21" s="263" t="str">
        <f t="shared" ref="BQ21:BW21" si="0">BV7</f>
        <v>2021Q4</v>
      </c>
      <c r="BR21" s="263" t="str">
        <f t="shared" si="0"/>
        <v>2022Q1</v>
      </c>
      <c r="BS21" s="263" t="str">
        <f t="shared" si="0"/>
        <v>2022Q2</v>
      </c>
      <c r="BT21" s="263" t="str">
        <f t="shared" si="0"/>
        <v>2022Q3</v>
      </c>
      <c r="BU21" s="263" t="str">
        <f t="shared" si="0"/>
        <v>2022Q4</v>
      </c>
      <c r="BV21" s="263" t="str">
        <f t="shared" si="0"/>
        <v>2023Q1</v>
      </c>
      <c r="BW21" s="263" t="str">
        <f t="shared" si="0"/>
        <v>2023Q2</v>
      </c>
      <c r="BX21" s="288"/>
      <c r="BY21" s="295"/>
    </row>
    <row r="22" spans="3:79" x14ac:dyDescent="0.25">
      <c r="BN22" s="286"/>
      <c r="BO22" s="288"/>
      <c r="BP22" s="299">
        <f>BU9</f>
        <v>2.9729999999999999</v>
      </c>
      <c r="BQ22" s="300">
        <f t="shared" ref="BQ22:BW22" si="1">BV9</f>
        <v>2.9889999999999999</v>
      </c>
      <c r="BR22" s="300">
        <f t="shared" si="1"/>
        <v>3.0009999999999999</v>
      </c>
      <c r="BS22" s="300">
        <f t="shared" si="1"/>
        <v>3.0129999999999999</v>
      </c>
      <c r="BT22" s="300">
        <f t="shared" si="1"/>
        <v>3.0219999999999998</v>
      </c>
      <c r="BU22" s="300">
        <f t="shared" si="1"/>
        <v>3.0329999999999999</v>
      </c>
      <c r="BV22" s="300">
        <f t="shared" si="1"/>
        <v>3.04</v>
      </c>
      <c r="BW22" s="301">
        <f t="shared" si="1"/>
        <v>3.0489999999999999</v>
      </c>
      <c r="BX22" s="288"/>
      <c r="BY22" s="294">
        <f>AVERAGE(BP22:BW22)</f>
        <v>3.0149999999999997</v>
      </c>
    </row>
    <row r="23" spans="3:79" x14ac:dyDescent="0.25">
      <c r="BN23" s="286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95"/>
    </row>
    <row r="24" spans="3:79" x14ac:dyDescent="0.25">
      <c r="BN24" s="286"/>
      <c r="BO24" s="288"/>
      <c r="BP24" s="288"/>
      <c r="BQ24" s="288"/>
      <c r="BR24" s="288"/>
      <c r="BS24" s="288"/>
      <c r="BT24" s="288"/>
      <c r="BU24" s="288"/>
      <c r="BV24" s="288"/>
      <c r="BW24" s="288"/>
      <c r="BX24" s="302" t="s">
        <v>12</v>
      </c>
      <c r="BY24" s="303">
        <f>(BY22-BY18)/BY18</f>
        <v>1.9959404600811814E-2</v>
      </c>
    </row>
    <row r="25" spans="3:79" x14ac:dyDescent="0.25">
      <c r="BN25" s="304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6"/>
    </row>
  </sheetData>
  <mergeCells count="1">
    <mergeCell ref="BN20:BP20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Chart</vt:lpstr>
      <vt:lpstr>YouthRes  (FY22)</vt:lpstr>
      <vt:lpstr>TAYYA Current. (FY22)</vt:lpstr>
      <vt:lpstr>CAF Fall 2020</vt:lpstr>
      <vt:lpstr>Chart!Print_Area</vt:lpstr>
      <vt:lpstr>'TAYYA Current. (FY22)'!Print_Area</vt:lpstr>
      <vt:lpstr>'YouthRes  (FY22)'!Print_Area</vt:lpstr>
      <vt:lpstr>'CAF Fall 2020'!Print_Titles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2021-01-28T19:33:36Z</dcterms:created>
  <dcterms:modified xsi:type="dcterms:W3CDTF">2021-01-28T19:37:02Z</dcterms:modified>
</cp:coreProperties>
</file>