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0" windowWidth="22980" windowHeight="8730"/>
  </bookViews>
  <sheets>
    <sheet name="YPP Models budgets FY21" sheetId="1" r:id="rId1"/>
    <sheet name="CAF Fall 2019" sheetId="2" r:id="rId2"/>
  </sheets>
  <externalReferences>
    <externalReference r:id="rId3"/>
    <externalReference r:id="rId4"/>
  </externalReferences>
  <definedNames>
    <definedName name="Cap">[1]RawDataCalcs!$L$70:$DB$70</definedName>
    <definedName name="Floor">[1]RawDataCalcs!$L$69:$DB$69</definedName>
    <definedName name="gk" localSheetId="0">#REF!</definedName>
    <definedName name="gk">#REF!</definedName>
    <definedName name="_xlnm.Print_Area" localSheetId="1">'CAF Fall 2019'!$BM$6:$BY$31</definedName>
    <definedName name="_xlnm.Print_Area" localSheetId="0">'YPP Models budgets FY21'!$B$1:$O$26</definedName>
    <definedName name="Source_2" localSheetId="0">#REF!</definedName>
    <definedName name="Source_2">#REF!</definedName>
  </definedNames>
  <calcPr calcId="145621"/>
</workbook>
</file>

<file path=xl/calcChain.xml><?xml version="1.0" encoding="utf-8"?>
<calcChain xmlns="http://schemas.openxmlformats.org/spreadsheetml/2006/main">
  <c r="J7" i="1" l="1"/>
  <c r="J20" i="1"/>
  <c r="C20" i="1"/>
  <c r="BY28" i="2" l="1"/>
  <c r="BY30" i="2" s="1"/>
  <c r="BY24" i="2"/>
  <c r="C23" i="1"/>
  <c r="J3" i="1" s="1"/>
  <c r="L21" i="1"/>
  <c r="L20" i="1"/>
  <c r="G20" i="1"/>
  <c r="H20" i="1"/>
  <c r="M18" i="1"/>
  <c r="H18" i="1"/>
  <c r="M16" i="1"/>
  <c r="H16" i="1"/>
  <c r="M15" i="1"/>
  <c r="H15" i="1"/>
  <c r="M14" i="1"/>
  <c r="L14" i="1"/>
  <c r="H14" i="1"/>
  <c r="G14" i="1"/>
  <c r="M12" i="1"/>
  <c r="H12" i="1"/>
  <c r="N9" i="1"/>
  <c r="M9" i="1"/>
  <c r="I9" i="1"/>
  <c r="H9" i="1"/>
  <c r="J9" i="1" s="1"/>
  <c r="M8" i="1"/>
  <c r="O8" i="1" s="1"/>
  <c r="H8" i="1"/>
  <c r="J8" i="1" s="1"/>
  <c r="M7" i="1"/>
  <c r="O7" i="1" s="1"/>
  <c r="L7" i="1"/>
  <c r="G7" i="1"/>
  <c r="N6" i="1"/>
  <c r="N10" i="1" s="1"/>
  <c r="M6" i="1"/>
  <c r="O6" i="1" s="1"/>
  <c r="I6" i="1"/>
  <c r="H6" i="1"/>
  <c r="J6" i="1" s="1"/>
  <c r="H7" i="1"/>
  <c r="N5" i="1"/>
  <c r="I5" i="1"/>
  <c r="I10" i="1" s="1"/>
  <c r="C4" i="1"/>
  <c r="H5" i="1" s="1"/>
  <c r="J5" i="1" s="1"/>
  <c r="O3" i="1"/>
  <c r="O9" i="1" l="1"/>
  <c r="J15" i="1"/>
  <c r="J16" i="1"/>
  <c r="J10" i="1"/>
  <c r="O15" i="1"/>
  <c r="O16" i="1"/>
  <c r="M5" i="1"/>
  <c r="O5" i="1" s="1"/>
  <c r="O10" i="1" s="1"/>
  <c r="M20" i="1"/>
  <c r="J12" i="1" l="1"/>
  <c r="J13" i="1" s="1"/>
  <c r="O12" i="1"/>
  <c r="O13" i="1" s="1"/>
  <c r="J14" i="1" l="1"/>
  <c r="J17" i="1"/>
  <c r="O17" i="1"/>
  <c r="O14" i="1"/>
  <c r="J18" i="1" l="1"/>
  <c r="J19" i="1" s="1"/>
  <c r="O18" i="1"/>
  <c r="O19" i="1" s="1"/>
  <c r="O20" i="1" s="1"/>
  <c r="O21" i="1" s="1"/>
  <c r="O22" i="1" s="1"/>
  <c r="J21" i="1" l="1"/>
  <c r="J22" i="1" s="1"/>
</calcChain>
</file>

<file path=xl/sharedStrings.xml><?xml version="1.0" encoding="utf-8"?>
<sst xmlns="http://schemas.openxmlformats.org/spreadsheetml/2006/main" count="216" uniqueCount="161">
  <si>
    <t>Master Data Look-Up Table</t>
  </si>
  <si>
    <t>Benchmark Salaries</t>
  </si>
  <si>
    <t>Source</t>
  </si>
  <si>
    <t>Service Unit: Enrollments</t>
  </si>
  <si>
    <t>Enrollment Units:</t>
  </si>
  <si>
    <t>Service Unit: Outcome</t>
  </si>
  <si>
    <t>Total Outcome Units:</t>
  </si>
  <si>
    <t>Management</t>
  </si>
  <si>
    <t>Original Salary rebased with FY19 CAF</t>
  </si>
  <si>
    <t>Position</t>
  </si>
  <si>
    <t>Salary</t>
  </si>
  <si>
    <t>FTE</t>
  </si>
  <si>
    <t>Expense</t>
  </si>
  <si>
    <t>Teacher</t>
  </si>
  <si>
    <t>Purchaser Reccomendation</t>
  </si>
  <si>
    <t>Direct Care III</t>
  </si>
  <si>
    <t>Non-Specialized Direct Care</t>
  </si>
  <si>
    <t>BLS Median benchmark</t>
  </si>
  <si>
    <t>Support</t>
  </si>
  <si>
    <t>Benchmarked to Direct Care</t>
  </si>
  <si>
    <t>Benchmark FTEs</t>
  </si>
  <si>
    <t>Enrollment</t>
  </si>
  <si>
    <t>Outcome</t>
  </si>
  <si>
    <t>Total Program Staff</t>
  </si>
  <si>
    <t xml:space="preserve">Total from FY14 UFRs and Provider Survey </t>
  </si>
  <si>
    <t>Total from FY14 UFRs and Provider Survey</t>
  </si>
  <si>
    <t>Taxes &amp; Fringe</t>
  </si>
  <si>
    <t>DC III &amp; Non-Specialized Direct Care</t>
  </si>
  <si>
    <t>Total Staffing Costs</t>
  </si>
  <si>
    <t>Benchmark Expenses</t>
  </si>
  <si>
    <t>Occupancy (Unit cost)</t>
  </si>
  <si>
    <t>Occupancy (Unit Cost)</t>
  </si>
  <si>
    <t>C.257 FY21 benchmark</t>
  </si>
  <si>
    <t>Other Program Exp. (Unit Cost)</t>
  </si>
  <si>
    <t>Occupancy</t>
  </si>
  <si>
    <t>FY18 UFR Wtg Average</t>
  </si>
  <si>
    <t>Total Reimb Excl. Admin.</t>
  </si>
  <si>
    <t xml:space="preserve">Other Program Exp. </t>
  </si>
  <si>
    <t>Admin. Alloc. (M &amp; G)</t>
  </si>
  <si>
    <t>101 CMR 414.00: Rates for Family Stabilization Services</t>
  </si>
  <si>
    <t>Total</t>
  </si>
  <si>
    <t>Rate Review CAF (Fall 2019)</t>
  </si>
  <si>
    <t>Base Period FY20Q2 - Prospective Period 7/1/20 - 6/30/22</t>
  </si>
  <si>
    <t>PFMLA Trust Contribution</t>
  </si>
  <si>
    <t>Per the Grand Bargain Agreement</t>
  </si>
  <si>
    <t>Benchmark Units</t>
  </si>
  <si>
    <t>Enrollment Rate</t>
  </si>
  <si>
    <t>Outcome Rate</t>
  </si>
  <si>
    <t>Total FY14 Units (excludes providers without FY14 UFRS)</t>
  </si>
  <si>
    <t>Massachusetts Economic Indicators</t>
  </si>
  <si>
    <t>IHS Markit, Fall 2019 Forecast</t>
  </si>
  <si>
    <t>Prepared by Michael Lynch, 781-301-9129</t>
  </si>
  <si>
    <t>FY19</t>
  </si>
  <si>
    <t>FY20</t>
  </si>
  <si>
    <t>FY21</t>
  </si>
  <si>
    <t>FY22</t>
  </si>
  <si>
    <t>FY23</t>
  </si>
  <si>
    <t>NAME</t>
  </si>
  <si>
    <t>2004Q1</t>
  </si>
  <si>
    <t>2004Q2</t>
  </si>
  <si>
    <t>2004Q3</t>
  </si>
  <si>
    <t>2004Q4</t>
  </si>
  <si>
    <t>2005Q1</t>
  </si>
  <si>
    <t>2005Q2</t>
  </si>
  <si>
    <t>2005Q3</t>
  </si>
  <si>
    <t>2005Q4</t>
  </si>
  <si>
    <t>2006Q1</t>
  </si>
  <si>
    <t>2006Q2</t>
  </si>
  <si>
    <t>2006Q3</t>
  </si>
  <si>
    <t>2006Q4</t>
  </si>
  <si>
    <t>2007Q1</t>
  </si>
  <si>
    <t>2007Q2</t>
  </si>
  <si>
    <t>2007Q3</t>
  </si>
  <si>
    <t>2007Q4</t>
  </si>
  <si>
    <t>2008Q1</t>
  </si>
  <si>
    <t>2008Q2</t>
  </si>
  <si>
    <t>2008Q3</t>
  </si>
  <si>
    <t>2008Q4</t>
  </si>
  <si>
    <t>2009Q1</t>
  </si>
  <si>
    <t>2009Q2</t>
  </si>
  <si>
    <t>2009Q3</t>
  </si>
  <si>
    <t>2009Q4</t>
  </si>
  <si>
    <t>2010Q1</t>
  </si>
  <si>
    <t>2010Q2</t>
  </si>
  <si>
    <t>2010Q3</t>
  </si>
  <si>
    <t>2010Q4</t>
  </si>
  <si>
    <t>2011Q1</t>
  </si>
  <si>
    <t>2011Q2</t>
  </si>
  <si>
    <t>2011Q3</t>
  </si>
  <si>
    <t>2011Q4</t>
  </si>
  <si>
    <t>2012Q1</t>
  </si>
  <si>
    <t>2012Q2</t>
  </si>
  <si>
    <t>2012Q3</t>
  </si>
  <si>
    <t>2012Q4</t>
  </si>
  <si>
    <t>2013Q1</t>
  </si>
  <si>
    <t>2013Q2</t>
  </si>
  <si>
    <t>2013Q3</t>
  </si>
  <si>
    <t>2013Q4</t>
  </si>
  <si>
    <t>2014Q1</t>
  </si>
  <si>
    <t>2014Q2</t>
  </si>
  <si>
    <t>2014Q3</t>
  </si>
  <si>
    <t>2014Q4</t>
  </si>
  <si>
    <t>2015Q1</t>
  </si>
  <si>
    <t>2015Q2</t>
  </si>
  <si>
    <t>2015Q3</t>
  </si>
  <si>
    <t>2015Q4</t>
  </si>
  <si>
    <t>2016Q1</t>
  </si>
  <si>
    <t>2016Q2</t>
  </si>
  <si>
    <t>2016Q3</t>
  </si>
  <si>
    <t>2016Q4</t>
  </si>
  <si>
    <t>2017Q1</t>
  </si>
  <si>
    <t>2017Q2</t>
  </si>
  <si>
    <t>2017Q3</t>
  </si>
  <si>
    <t>2017Q4</t>
  </si>
  <si>
    <t>2018Q1</t>
  </si>
  <si>
    <t>2018Q2</t>
  </si>
  <si>
    <t>2018Q3</t>
  </si>
  <si>
    <t>2018Q4</t>
  </si>
  <si>
    <t>2019Q1</t>
  </si>
  <si>
    <t>2019Q2</t>
  </si>
  <si>
    <t>2019Q3</t>
  </si>
  <si>
    <t>2019Q4</t>
  </si>
  <si>
    <t>2020Q1</t>
  </si>
  <si>
    <t>2020Q2</t>
  </si>
  <si>
    <t>2020Q3</t>
  </si>
  <si>
    <t>2020Q4</t>
  </si>
  <si>
    <t>2021Q1</t>
  </si>
  <si>
    <t>2021Q2</t>
  </si>
  <si>
    <t>2021Q3</t>
  </si>
  <si>
    <t>2021Q4</t>
  </si>
  <si>
    <t>2022Q1</t>
  </si>
  <si>
    <t>2022Q2</t>
  </si>
  <si>
    <t>2022Q3</t>
  </si>
  <si>
    <t>2022Q4</t>
  </si>
  <si>
    <t>2023Q1</t>
  </si>
  <si>
    <t>2023Q2</t>
  </si>
  <si>
    <t>2023Q3</t>
  </si>
  <si>
    <t>2023Q4</t>
  </si>
  <si>
    <t>2024Q1</t>
  </si>
  <si>
    <t>2024Q2</t>
  </si>
  <si>
    <t>2024Q3</t>
  </si>
  <si>
    <t>2024Q4</t>
  </si>
  <si>
    <t>LABEL</t>
  </si>
  <si>
    <t>CPI--BASELINE SCENARIO (1982-84=1)</t>
  </si>
  <si>
    <t>CPIBASEMA</t>
  </si>
  <si>
    <t>CPI--OPTIMISTIC SCENARIO (1982-84=1)</t>
  </si>
  <si>
    <t>CPIOPTMA</t>
  </si>
  <si>
    <t>CPI--PESSIMISTIC SCENARIO (1982-84=1)</t>
  </si>
  <si>
    <t>CPIPESSMA</t>
  </si>
  <si>
    <t>Rate-to-rate CAF</t>
  </si>
  <si>
    <t>Assumption for Rate Reviews that are to be promulgated JULY 1, 2020</t>
  </si>
  <si>
    <t xml:space="preserve">Base period: </t>
  </si>
  <si>
    <t>FY20Q4</t>
  </si>
  <si>
    <t>(Fiscal year: Oct-Dec)</t>
  </si>
  <si>
    <t>(Quarter before)</t>
  </si>
  <si>
    <t>Average</t>
  </si>
  <si>
    <t xml:space="preserve">Prospective rate period: </t>
  </si>
  <si>
    <t>7/1/20 - 6/30/22</t>
  </si>
  <si>
    <t>CAF:</t>
  </si>
  <si>
    <t>ENROLLMENT RATE  (YPP)</t>
  </si>
  <si>
    <t>OUTCOME RATE (YPP)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</si>
</sst>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6" formatCode="&quot;$&quot;#,##0_);[Red]\(&quot;$&quot;#,##0\)"/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\$#,##0"/>
    <numFmt numFmtId="166" formatCode="_(&quot;$&quot;* #,##0_);_(&quot;$&quot;* \(#,##0\);_(&quot;$&quot;* &quot;-&quot;??_);_(@_)"/>
    <numFmt numFmtId="167" formatCode="&quot;$&quot;#,##0"/>
    <numFmt numFmtId="168" formatCode="0.000"/>
  </numFmts>
  <fonts count="4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i/>
      <sz val="10"/>
      <color theme="0"/>
      <name val="Calibri"/>
      <family val="2"/>
      <scheme val="minor"/>
    </font>
    <font>
      <b/>
      <i/>
      <sz val="10"/>
      <color theme="0"/>
      <name val="Calibri"/>
      <family val="2"/>
    </font>
    <font>
      <b/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sz val="11"/>
      <color theme="1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Verdana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color theme="0"/>
      <name val="Arial"/>
      <family val="2"/>
    </font>
    <font>
      <sz val="11"/>
      <name val="Calibri"/>
      <family val="2"/>
      <scheme val="minor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Calibri"/>
      <family val="2"/>
      <scheme val="minor"/>
    </font>
    <font>
      <b/>
      <u/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8" tint="0.39997558519241921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9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9" fontId="11" fillId="0" borderId="0" applyFont="0" applyFill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2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3" fillId="20" borderId="0" applyNumberFormat="0" applyBorder="0" applyAlignment="0" applyProtection="0"/>
    <xf numFmtId="0" fontId="13" fillId="21" borderId="0" applyNumberFormat="0" applyBorder="0" applyAlignment="0" applyProtection="0"/>
    <xf numFmtId="0" fontId="13" fillId="22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23" borderId="0" applyNumberFormat="0" applyBorder="0" applyAlignment="0" applyProtection="0"/>
    <xf numFmtId="0" fontId="14" fillId="7" borderId="0" applyNumberFormat="0" applyBorder="0" applyAlignment="0" applyProtection="0"/>
    <xf numFmtId="0" fontId="15" fillId="24" borderId="39" applyNumberFormat="0" applyAlignment="0" applyProtection="0"/>
    <xf numFmtId="0" fontId="16" fillId="25" borderId="40" applyNumberFormat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8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2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19" fillId="0" borderId="0" applyNumberFormat="0" applyFill="0" applyBorder="0" applyAlignment="0" applyProtection="0"/>
    <xf numFmtId="0" fontId="20" fillId="8" borderId="0" applyNumberFormat="0" applyBorder="0" applyAlignment="0" applyProtection="0"/>
    <xf numFmtId="0" fontId="21" fillId="0" borderId="41" applyNumberFormat="0" applyFill="0" applyAlignment="0" applyProtection="0"/>
    <xf numFmtId="0" fontId="22" fillId="0" borderId="42" applyNumberFormat="0" applyFill="0" applyAlignment="0" applyProtection="0"/>
    <xf numFmtId="0" fontId="23" fillId="0" borderId="43" applyNumberFormat="0" applyFill="0" applyAlignment="0" applyProtection="0"/>
    <xf numFmtId="0" fontId="23" fillId="0" borderId="0" applyNumberFormat="0" applyFill="0" applyBorder="0" applyAlignment="0" applyProtection="0"/>
    <xf numFmtId="0" fontId="24" fillId="11" borderId="39" applyNumberFormat="0" applyAlignment="0" applyProtection="0"/>
    <xf numFmtId="0" fontId="25" fillId="0" borderId="44" applyNumberFormat="0" applyFill="0" applyAlignment="0" applyProtection="0"/>
    <xf numFmtId="0" fontId="26" fillId="26" borderId="0" applyNumberFormat="0" applyBorder="0" applyAlignment="0" applyProtection="0"/>
    <xf numFmtId="0" fontId="17" fillId="0" borderId="0"/>
    <xf numFmtId="0" fontId="11" fillId="0" borderId="0"/>
    <xf numFmtId="0" fontId="11" fillId="0" borderId="0"/>
    <xf numFmtId="0" fontId="1" fillId="0" borderId="0"/>
    <xf numFmtId="0" fontId="17" fillId="0" borderId="0"/>
    <xf numFmtId="0" fontId="27" fillId="0" borderId="0"/>
    <xf numFmtId="0" fontId="17" fillId="0" borderId="0"/>
    <xf numFmtId="0" fontId="27" fillId="0" borderId="0"/>
    <xf numFmtId="0" fontId="17" fillId="0" borderId="0"/>
    <xf numFmtId="0" fontId="17" fillId="0" borderId="0"/>
    <xf numFmtId="0" fontId="1" fillId="0" borderId="0"/>
    <xf numFmtId="0" fontId="17" fillId="0" borderId="0"/>
    <xf numFmtId="0" fontId="17" fillId="0" borderId="0"/>
    <xf numFmtId="0" fontId="17" fillId="0" borderId="0"/>
    <xf numFmtId="0" fontId="18" fillId="0" borderId="0"/>
    <xf numFmtId="0" fontId="17" fillId="0" borderId="0"/>
    <xf numFmtId="0" fontId="17" fillId="0" borderId="0"/>
    <xf numFmtId="0" fontId="17" fillId="0" borderId="0"/>
    <xf numFmtId="0" fontId="1" fillId="0" borderId="0"/>
    <xf numFmtId="0" fontId="1" fillId="0" borderId="0"/>
    <xf numFmtId="0" fontId="1" fillId="0" borderId="0"/>
    <xf numFmtId="0" fontId="1" fillId="2" borderId="1" applyNumberFormat="0" applyFont="0" applyAlignment="0" applyProtection="0"/>
    <xf numFmtId="0" fontId="17" fillId="27" borderId="45" applyNumberFormat="0" applyFont="0" applyAlignment="0" applyProtection="0"/>
    <xf numFmtId="0" fontId="28" fillId="24" borderId="46" applyNumberFormat="0" applyAlignment="0" applyProtection="0"/>
    <xf numFmtId="9" fontId="1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7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30" fillId="0" borderId="47" applyNumberFormat="0" applyFill="0" applyAlignment="0" applyProtection="0"/>
    <xf numFmtId="0" fontId="31" fillId="0" borderId="0" applyNumberFormat="0" applyFill="0" applyBorder="0" applyAlignment="0" applyProtection="0"/>
  </cellStyleXfs>
  <cellXfs count="176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38" fontId="4" fillId="0" borderId="0" xfId="0" applyNumberFormat="1" applyFont="1"/>
    <xf numFmtId="0" fontId="7" fillId="0" borderId="9" xfId="0" applyFont="1" applyFill="1" applyBorder="1" applyAlignment="1">
      <alignment horizont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left"/>
    </xf>
    <xf numFmtId="0" fontId="9" fillId="0" borderId="0" xfId="0" applyFont="1" applyFill="1" applyBorder="1" applyAlignment="1">
      <alignment horizontal="right"/>
    </xf>
    <xf numFmtId="0" fontId="8" fillId="0" borderId="0" xfId="0" applyFont="1" applyFill="1" applyBorder="1" applyAlignment="1">
      <alignment horizontal="right"/>
    </xf>
    <xf numFmtId="38" fontId="8" fillId="0" borderId="12" xfId="1" applyNumberFormat="1" applyFont="1" applyFill="1" applyBorder="1" applyAlignment="1">
      <alignment horizontal="center"/>
    </xf>
    <xf numFmtId="164" fontId="9" fillId="0" borderId="0" xfId="1" applyNumberFormat="1" applyFont="1" applyFill="1" applyBorder="1"/>
    <xf numFmtId="43" fontId="8" fillId="0" borderId="0" xfId="1" applyFont="1" applyFill="1" applyBorder="1"/>
    <xf numFmtId="165" fontId="9" fillId="0" borderId="13" xfId="0" applyNumberFormat="1" applyFont="1" applyFill="1" applyBorder="1"/>
    <xf numFmtId="6" fontId="9" fillId="0" borderId="14" xfId="2" applyNumberFormat="1" applyFont="1" applyFill="1" applyBorder="1" applyAlignment="1">
      <alignment horizontal="center"/>
    </xf>
    <xf numFmtId="6" fontId="9" fillId="0" borderId="15" xfId="2" applyNumberFormat="1" applyFont="1" applyFill="1" applyBorder="1" applyAlignment="1">
      <alignment horizontal="center"/>
    </xf>
    <xf numFmtId="0" fontId="4" fillId="0" borderId="16" xfId="0" applyFont="1" applyFill="1" applyBorder="1" applyAlignment="1">
      <alignment horizontal="left"/>
    </xf>
    <xf numFmtId="0" fontId="4" fillId="0" borderId="12" xfId="0" applyFont="1" applyFill="1" applyBorder="1" applyAlignment="1">
      <alignment horizontal="left"/>
    </xf>
    <xf numFmtId="0" fontId="8" fillId="0" borderId="17" xfId="0" applyFont="1" applyFill="1" applyBorder="1"/>
    <xf numFmtId="165" fontId="8" fillId="0" borderId="18" xfId="0" applyNumberFormat="1" applyFont="1" applyFill="1" applyBorder="1" applyAlignment="1">
      <alignment horizontal="center"/>
    </xf>
    <xf numFmtId="165" fontId="8" fillId="0" borderId="0" xfId="0" applyNumberFormat="1" applyFont="1" applyFill="1" applyBorder="1" applyAlignment="1">
      <alignment horizontal="center"/>
    </xf>
    <xf numFmtId="38" fontId="8" fillId="0" borderId="19" xfId="0" applyNumberFormat="1" applyFont="1" applyFill="1" applyBorder="1" applyAlignment="1">
      <alignment horizontal="center"/>
    </xf>
    <xf numFmtId="0" fontId="4" fillId="0" borderId="0" xfId="0" applyFont="1" applyFill="1"/>
    <xf numFmtId="42" fontId="8" fillId="0" borderId="19" xfId="0" applyNumberFormat="1" applyFont="1" applyFill="1" applyBorder="1" applyAlignment="1">
      <alignment horizontal="right"/>
    </xf>
    <xf numFmtId="165" fontId="9" fillId="0" borderId="11" xfId="0" applyNumberFormat="1" applyFont="1" applyFill="1" applyBorder="1"/>
    <xf numFmtId="6" fontId="9" fillId="0" borderId="0" xfId="2" applyNumberFormat="1" applyFont="1" applyFill="1" applyBorder="1" applyAlignment="1">
      <alignment horizontal="center"/>
    </xf>
    <xf numFmtId="6" fontId="9" fillId="0" borderId="20" xfId="2" applyNumberFormat="1" applyFont="1" applyFill="1" applyBorder="1" applyAlignment="1">
      <alignment horizontal="center"/>
    </xf>
    <xf numFmtId="2" fontId="9" fillId="0" borderId="14" xfId="0" applyNumberFormat="1" applyFont="1" applyFill="1" applyBorder="1" applyAlignment="1">
      <alignment horizontal="center"/>
    </xf>
    <xf numFmtId="6" fontId="9" fillId="0" borderId="12" xfId="2" applyNumberFormat="1" applyFont="1" applyFill="1" applyBorder="1"/>
    <xf numFmtId="2" fontId="9" fillId="0" borderId="0" xfId="0" applyNumberFormat="1" applyFont="1" applyFill="1" applyBorder="1" applyAlignment="1">
      <alignment horizontal="center"/>
    </xf>
    <xf numFmtId="6" fontId="9" fillId="0" borderId="12" xfId="2" applyNumberFormat="1" applyFont="1" applyFill="1" applyBorder="1" applyAlignment="1">
      <alignment horizontal="right"/>
    </xf>
    <xf numFmtId="165" fontId="9" fillId="0" borderId="17" xfId="0" applyNumberFormat="1" applyFont="1" applyFill="1" applyBorder="1"/>
    <xf numFmtId="6" fontId="9" fillId="0" borderId="18" xfId="2" applyNumberFormat="1" applyFont="1" applyFill="1" applyBorder="1" applyAlignment="1">
      <alignment horizontal="center"/>
    </xf>
    <xf numFmtId="6" fontId="9" fillId="0" borderId="21" xfId="2" applyNumberFormat="1" applyFont="1" applyFill="1" applyBorder="1" applyAlignment="1">
      <alignment horizontal="center"/>
    </xf>
    <xf numFmtId="0" fontId="4" fillId="0" borderId="19" xfId="0" applyFont="1" applyFill="1" applyBorder="1" applyAlignment="1">
      <alignment horizontal="left"/>
    </xf>
    <xf numFmtId="0" fontId="8" fillId="0" borderId="20" xfId="0" applyFont="1" applyFill="1" applyBorder="1" applyAlignment="1">
      <alignment horizontal="center"/>
    </xf>
    <xf numFmtId="0" fontId="8" fillId="0" borderId="19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/>
    </xf>
    <xf numFmtId="0" fontId="8" fillId="0" borderId="15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 vertical="center"/>
    </xf>
    <xf numFmtId="0" fontId="8" fillId="0" borderId="5" xfId="0" applyFont="1" applyFill="1" applyBorder="1" applyAlignment="1"/>
    <xf numFmtId="165" fontId="8" fillId="0" borderId="6" xfId="0" applyNumberFormat="1" applyFont="1" applyFill="1" applyBorder="1"/>
    <xf numFmtId="2" fontId="9" fillId="0" borderId="6" xfId="1" applyNumberFormat="1" applyFont="1" applyFill="1" applyBorder="1" applyAlignment="1">
      <alignment horizontal="center"/>
    </xf>
    <xf numFmtId="6" fontId="8" fillId="0" borderId="7" xfId="2" applyNumberFormat="1" applyFont="1" applyFill="1" applyBorder="1" applyAlignment="1">
      <alignment horizontal="center"/>
    </xf>
    <xf numFmtId="2" fontId="8" fillId="0" borderId="6" xfId="1" applyNumberFormat="1" applyFont="1" applyFill="1" applyBorder="1" applyAlignment="1">
      <alignment horizontal="center"/>
    </xf>
    <xf numFmtId="6" fontId="8" fillId="0" borderId="7" xfId="2" applyNumberFormat="1" applyFont="1" applyFill="1" applyBorder="1" applyAlignment="1">
      <alignment horizontal="right"/>
    </xf>
    <xf numFmtId="2" fontId="9" fillId="0" borderId="20" xfId="0" applyNumberFormat="1" applyFont="1" applyFill="1" applyBorder="1" applyAlignment="1">
      <alignment horizontal="center"/>
    </xf>
    <xf numFmtId="0" fontId="4" fillId="0" borderId="12" xfId="0" applyFont="1" applyFill="1" applyBorder="1"/>
    <xf numFmtId="0" fontId="8" fillId="0" borderId="11" xfId="0" applyFont="1" applyFill="1" applyBorder="1"/>
    <xf numFmtId="0" fontId="8" fillId="0" borderId="0" xfId="0" applyFont="1" applyFill="1" applyBorder="1" applyAlignment="1">
      <alignment horizontal="center"/>
    </xf>
    <xf numFmtId="6" fontId="9" fillId="0" borderId="12" xfId="0" applyNumberFormat="1" applyFont="1" applyFill="1" applyBorder="1"/>
    <xf numFmtId="6" fontId="9" fillId="0" borderId="12" xfId="0" applyNumberFormat="1" applyFont="1" applyFill="1" applyBorder="1" applyAlignment="1">
      <alignment horizontal="right"/>
    </xf>
    <xf numFmtId="0" fontId="9" fillId="0" borderId="11" xfId="0" applyFont="1" applyFill="1" applyBorder="1"/>
    <xf numFmtId="10" fontId="9" fillId="0" borderId="0" xfId="0" applyNumberFormat="1" applyFont="1" applyFill="1" applyBorder="1" applyAlignment="1">
      <alignment horizontal="center"/>
    </xf>
    <xf numFmtId="166" fontId="9" fillId="0" borderId="0" xfId="0" applyNumberFormat="1" applyFont="1" applyFill="1" applyBorder="1" applyAlignment="1">
      <alignment horizontal="center"/>
    </xf>
    <xf numFmtId="0" fontId="8" fillId="0" borderId="23" xfId="0" applyFont="1" applyFill="1" applyBorder="1" applyAlignment="1"/>
    <xf numFmtId="10" fontId="8" fillId="0" borderId="24" xfId="0" applyNumberFormat="1" applyFont="1" applyFill="1" applyBorder="1" applyAlignment="1">
      <alignment horizontal="center"/>
    </xf>
    <xf numFmtId="165" fontId="8" fillId="0" borderId="24" xfId="0" applyNumberFormat="1" applyFont="1" applyFill="1" applyBorder="1" applyAlignment="1">
      <alignment horizontal="center"/>
    </xf>
    <xf numFmtId="6" fontId="8" fillId="0" borderId="25" xfId="2" applyNumberFormat="1" applyFont="1" applyFill="1" applyBorder="1" applyAlignment="1">
      <alignment horizontal="center"/>
    </xf>
    <xf numFmtId="6" fontId="8" fillId="0" borderId="25" xfId="2" applyNumberFormat="1" applyFont="1" applyFill="1" applyBorder="1" applyAlignment="1">
      <alignment horizontal="right"/>
    </xf>
    <xf numFmtId="2" fontId="9" fillId="0" borderId="21" xfId="0" applyNumberFormat="1" applyFont="1" applyFill="1" applyBorder="1" applyAlignment="1">
      <alignment horizontal="center"/>
    </xf>
    <xf numFmtId="0" fontId="4" fillId="0" borderId="19" xfId="0" applyFont="1" applyFill="1" applyBorder="1"/>
    <xf numFmtId="165" fontId="9" fillId="0" borderId="11" xfId="0" applyNumberFormat="1" applyFont="1" applyFill="1" applyBorder="1" applyAlignment="1"/>
    <xf numFmtId="6" fontId="8" fillId="0" borderId="12" xfId="2" applyNumberFormat="1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8" fillId="0" borderId="28" xfId="0" applyFont="1" applyFill="1" applyBorder="1" applyAlignment="1">
      <alignment horizontal="center" vertical="center"/>
    </xf>
    <xf numFmtId="10" fontId="9" fillId="0" borderId="14" xfId="0" applyNumberFormat="1" applyFont="1" applyFill="1" applyBorder="1" applyAlignment="1"/>
    <xf numFmtId="10" fontId="0" fillId="0" borderId="15" xfId="0" applyNumberFormat="1" applyFill="1" applyBorder="1" applyAlignment="1"/>
    <xf numFmtId="0" fontId="4" fillId="0" borderId="16" xfId="0" applyFont="1" applyFill="1" applyBorder="1"/>
    <xf numFmtId="6" fontId="9" fillId="0" borderId="0" xfId="0" applyNumberFormat="1" applyFont="1" applyFill="1" applyBorder="1" applyAlignment="1"/>
    <xf numFmtId="167" fontId="4" fillId="0" borderId="20" xfId="0" applyNumberFormat="1" applyFont="1" applyFill="1" applyBorder="1" applyAlignment="1"/>
    <xf numFmtId="0" fontId="8" fillId="0" borderId="29" xfId="0" applyFont="1" applyFill="1" applyBorder="1"/>
    <xf numFmtId="10" fontId="9" fillId="0" borderId="30" xfId="0" applyNumberFormat="1" applyFont="1" applyFill="1" applyBorder="1" applyAlignment="1">
      <alignment horizontal="center"/>
    </xf>
    <xf numFmtId="166" fontId="9" fillId="0" borderId="30" xfId="0" applyNumberFormat="1" applyFont="1" applyFill="1" applyBorder="1" applyAlignment="1">
      <alignment horizontal="center"/>
    </xf>
    <xf numFmtId="6" fontId="8" fillId="0" borderId="28" xfId="2" applyNumberFormat="1" applyFont="1" applyFill="1" applyBorder="1"/>
    <xf numFmtId="6" fontId="8" fillId="0" borderId="28" xfId="2" applyNumberFormat="1" applyFont="1" applyFill="1" applyBorder="1" applyAlignment="1">
      <alignment horizontal="right"/>
    </xf>
    <xf numFmtId="10" fontId="9" fillId="0" borderId="18" xfId="3" applyNumberFormat="1" applyFont="1" applyFill="1" applyBorder="1" applyAlignment="1"/>
    <xf numFmtId="0" fontId="0" fillId="0" borderId="21" xfId="0" applyFill="1" applyBorder="1" applyAlignment="1"/>
    <xf numFmtId="0" fontId="8" fillId="0" borderId="23" xfId="0" applyFont="1" applyFill="1" applyBorder="1"/>
    <xf numFmtId="0" fontId="9" fillId="0" borderId="24" xfId="0" applyFont="1" applyFill="1" applyBorder="1" applyAlignment="1">
      <alignment horizontal="center"/>
    </xf>
    <xf numFmtId="6" fontId="8" fillId="0" borderId="25" xfId="0" applyNumberFormat="1" applyFont="1" applyFill="1" applyBorder="1"/>
    <xf numFmtId="6" fontId="8" fillId="0" borderId="25" xfId="0" applyNumberFormat="1" applyFont="1" applyFill="1" applyBorder="1" applyAlignment="1">
      <alignment horizontal="right"/>
    </xf>
    <xf numFmtId="0" fontId="9" fillId="0" borderId="13" xfId="4" applyFont="1" applyFill="1" applyBorder="1"/>
    <xf numFmtId="0" fontId="0" fillId="0" borderId="15" xfId="0" applyFill="1" applyBorder="1" applyAlignment="1"/>
    <xf numFmtId="0" fontId="10" fillId="0" borderId="12" xfId="0" applyFont="1" applyFill="1" applyBorder="1" applyAlignment="1">
      <alignment horizontal="left"/>
    </xf>
    <xf numFmtId="0" fontId="4" fillId="0" borderId="11" xfId="0" applyFont="1" applyFill="1" applyBorder="1"/>
    <xf numFmtId="0" fontId="9" fillId="0" borderId="0" xfId="0" applyFont="1" applyFill="1" applyBorder="1" applyAlignment="1">
      <alignment horizontal="center"/>
    </xf>
    <xf numFmtId="6" fontId="8" fillId="0" borderId="12" xfId="0" applyNumberFormat="1" applyFont="1" applyFill="1" applyBorder="1"/>
    <xf numFmtId="6" fontId="8" fillId="0" borderId="12" xfId="0" applyNumberFormat="1" applyFont="1" applyFill="1" applyBorder="1" applyAlignment="1">
      <alignment horizontal="right"/>
    </xf>
    <xf numFmtId="10" fontId="9" fillId="0" borderId="18" xfId="0" applyNumberFormat="1" applyFont="1" applyFill="1" applyBorder="1" applyAlignment="1"/>
    <xf numFmtId="0" fontId="4" fillId="0" borderId="5" xfId="0" applyFont="1" applyFill="1" applyBorder="1"/>
    <xf numFmtId="10" fontId="9" fillId="0" borderId="6" xfId="0" applyNumberFormat="1" applyFont="1" applyFill="1" applyBorder="1" applyAlignment="1">
      <alignment horizontal="center"/>
    </xf>
    <xf numFmtId="0" fontId="9" fillId="0" borderId="6" xfId="0" applyFont="1" applyFill="1" applyBorder="1" applyAlignment="1">
      <alignment horizontal="center"/>
    </xf>
    <xf numFmtId="6" fontId="8" fillId="0" borderId="7" xfId="0" applyNumberFormat="1" applyFont="1" applyFill="1" applyBorder="1"/>
    <xf numFmtId="0" fontId="9" fillId="0" borderId="5" xfId="0" applyFont="1" applyFill="1" applyBorder="1"/>
    <xf numFmtId="6" fontId="8" fillId="0" borderId="7" xfId="0" applyNumberFormat="1" applyFont="1" applyFill="1" applyBorder="1" applyAlignment="1">
      <alignment horizontal="right"/>
    </xf>
    <xf numFmtId="0" fontId="8" fillId="0" borderId="29" xfId="0" applyFont="1" applyFill="1" applyBorder="1" applyAlignment="1">
      <alignment horizontal="left"/>
    </xf>
    <xf numFmtId="0" fontId="8" fillId="0" borderId="31" xfId="0" applyFont="1" applyFill="1" applyBorder="1" applyAlignment="1">
      <alignment horizontal="left"/>
    </xf>
    <xf numFmtId="0" fontId="8" fillId="0" borderId="32" xfId="0" applyFont="1" applyFill="1" applyBorder="1" applyAlignment="1">
      <alignment horizontal="center"/>
    </xf>
    <xf numFmtId="0" fontId="4" fillId="0" borderId="0" xfId="0" applyFont="1" applyAlignment="1">
      <alignment wrapText="1"/>
    </xf>
    <xf numFmtId="0" fontId="8" fillId="0" borderId="33" xfId="0" applyFont="1" applyFill="1" applyBorder="1"/>
    <xf numFmtId="10" fontId="9" fillId="0" borderId="34" xfId="5" applyNumberFormat="1" applyFont="1" applyFill="1" applyBorder="1" applyAlignment="1">
      <alignment horizontal="center"/>
    </xf>
    <xf numFmtId="0" fontId="9" fillId="0" borderId="34" xfId="0" applyFont="1" applyFill="1" applyBorder="1" applyAlignment="1">
      <alignment horizontal="center"/>
    </xf>
    <xf numFmtId="6" fontId="8" fillId="5" borderId="35" xfId="0" applyNumberFormat="1" applyFont="1" applyFill="1" applyBorder="1"/>
    <xf numFmtId="0" fontId="8" fillId="0" borderId="5" xfId="0" applyFont="1" applyFill="1" applyBorder="1"/>
    <xf numFmtId="0" fontId="9" fillId="0" borderId="6" xfId="0" applyFont="1" applyFill="1" applyBorder="1"/>
    <xf numFmtId="6" fontId="8" fillId="5" borderId="36" xfId="2" applyNumberFormat="1" applyFont="1" applyFill="1" applyBorder="1" applyAlignment="1">
      <alignment horizontal="right"/>
    </xf>
    <xf numFmtId="0" fontId="9" fillId="0" borderId="37" xfId="0" applyFont="1" applyFill="1" applyBorder="1"/>
    <xf numFmtId="0" fontId="9" fillId="0" borderId="38" xfId="0" applyFont="1" applyBorder="1" applyAlignment="1">
      <alignment horizontal="center"/>
    </xf>
    <xf numFmtId="0" fontId="4" fillId="0" borderId="35" xfId="0" applyFont="1" applyBorder="1" applyAlignment="1">
      <alignment wrapText="1"/>
    </xf>
    <xf numFmtId="38" fontId="4" fillId="0" borderId="0" xfId="2" applyNumberFormat="1" applyFont="1"/>
    <xf numFmtId="6" fontId="4" fillId="0" borderId="0" xfId="0" applyNumberFormat="1" applyFont="1"/>
    <xf numFmtId="10" fontId="4" fillId="0" borderId="0" xfId="3" applyNumberFormat="1" applyFont="1"/>
    <xf numFmtId="0" fontId="32" fillId="28" borderId="3" xfId="65" applyFont="1" applyFill="1" applyBorder="1"/>
    <xf numFmtId="0" fontId="33" fillId="28" borderId="4" xfId="65" applyFont="1" applyFill="1" applyBorder="1"/>
    <xf numFmtId="0" fontId="17" fillId="0" borderId="0" xfId="65"/>
    <xf numFmtId="0" fontId="33" fillId="28" borderId="0" xfId="65" applyFont="1" applyFill="1" applyBorder="1"/>
    <xf numFmtId="0" fontId="34" fillId="28" borderId="12" xfId="65" applyFont="1" applyFill="1" applyBorder="1"/>
    <xf numFmtId="0" fontId="35" fillId="28" borderId="34" xfId="65" applyFont="1" applyFill="1" applyBorder="1"/>
    <xf numFmtId="0" fontId="34" fillId="28" borderId="35" xfId="65" applyFont="1" applyFill="1" applyBorder="1"/>
    <xf numFmtId="0" fontId="36" fillId="29" borderId="0" xfId="76" applyFont="1" applyFill="1"/>
    <xf numFmtId="0" fontId="36" fillId="30" borderId="0" xfId="76" applyFont="1" applyFill="1"/>
    <xf numFmtId="0" fontId="36" fillId="31" borderId="0" xfId="76" applyFont="1" applyFill="1"/>
    <xf numFmtId="0" fontId="36" fillId="32" borderId="0" xfId="76" applyFont="1" applyFill="1"/>
    <xf numFmtId="0" fontId="36" fillId="33" borderId="0" xfId="76" applyFont="1" applyFill="1"/>
    <xf numFmtId="0" fontId="34" fillId="0" borderId="0" xfId="65" applyFont="1"/>
    <xf numFmtId="14" fontId="34" fillId="0" borderId="0" xfId="65" applyNumberFormat="1" applyFont="1"/>
    <xf numFmtId="0" fontId="34" fillId="34" borderId="0" xfId="65" applyFont="1" applyFill="1"/>
    <xf numFmtId="0" fontId="34" fillId="5" borderId="0" xfId="65" applyFont="1" applyFill="1"/>
    <xf numFmtId="168" fontId="17" fillId="0" borderId="0" xfId="65" applyNumberFormat="1"/>
    <xf numFmtId="0" fontId="17" fillId="34" borderId="0" xfId="65" applyFill="1"/>
    <xf numFmtId="0" fontId="17" fillId="5" borderId="0" xfId="65" applyFill="1"/>
    <xf numFmtId="0" fontId="17" fillId="0" borderId="0" xfId="65" applyFill="1"/>
    <xf numFmtId="0" fontId="17" fillId="0" borderId="0" xfId="65" applyFill="1" applyBorder="1"/>
    <xf numFmtId="0" fontId="3" fillId="0" borderId="0" xfId="65" applyFont="1" applyFill="1" applyBorder="1"/>
    <xf numFmtId="0" fontId="37" fillId="0" borderId="0" xfId="65" applyFont="1" applyFill="1" applyBorder="1"/>
    <xf numFmtId="0" fontId="34" fillId="0" borderId="0" xfId="70" applyFont="1" applyFill="1"/>
    <xf numFmtId="0" fontId="17" fillId="0" borderId="0" xfId="70" applyFill="1"/>
    <xf numFmtId="0" fontId="38" fillId="0" borderId="0" xfId="70" applyFont="1" applyFill="1"/>
    <xf numFmtId="0" fontId="39" fillId="0" borderId="0" xfId="70" applyFont="1" applyFill="1"/>
    <xf numFmtId="0" fontId="40" fillId="0" borderId="0" xfId="65" applyFont="1" applyFill="1" applyBorder="1"/>
    <xf numFmtId="0" fontId="17" fillId="0" borderId="48" xfId="70" applyFill="1" applyBorder="1"/>
    <xf numFmtId="0" fontId="17" fillId="0" borderId="14" xfId="70" applyFill="1" applyBorder="1"/>
    <xf numFmtId="0" fontId="17" fillId="0" borderId="49" xfId="70" applyFill="1" applyBorder="1"/>
    <xf numFmtId="0" fontId="17" fillId="0" borderId="50" xfId="70" applyFill="1" applyBorder="1"/>
    <xf numFmtId="0" fontId="17" fillId="0" borderId="0" xfId="70" applyFill="1" applyBorder="1" applyAlignment="1">
      <alignment horizontal="right"/>
    </xf>
    <xf numFmtId="0" fontId="17" fillId="0" borderId="0" xfId="70" applyFill="1" applyBorder="1"/>
    <xf numFmtId="0" fontId="17" fillId="0" borderId="51" xfId="70" applyFill="1" applyBorder="1"/>
    <xf numFmtId="14" fontId="34" fillId="0" borderId="0" xfId="65" applyNumberFormat="1" applyFont="1" applyFill="1"/>
    <xf numFmtId="14" fontId="17" fillId="0" borderId="0" xfId="65" applyNumberFormat="1" applyFont="1" applyFill="1"/>
    <xf numFmtId="0" fontId="41" fillId="0" borderId="51" xfId="70" applyFont="1" applyFill="1" applyBorder="1" applyAlignment="1">
      <alignment horizontal="center"/>
    </xf>
    <xf numFmtId="168" fontId="17" fillId="0" borderId="0" xfId="70" applyNumberFormat="1" applyFill="1" applyBorder="1"/>
    <xf numFmtId="168" fontId="17" fillId="0" borderId="51" xfId="70" applyNumberFormat="1" applyFill="1" applyBorder="1" applyAlignment="1">
      <alignment horizontal="center"/>
    </xf>
    <xf numFmtId="0" fontId="17" fillId="0" borderId="51" xfId="70" applyFill="1" applyBorder="1" applyAlignment="1">
      <alignment horizontal="center"/>
    </xf>
    <xf numFmtId="0" fontId="34" fillId="0" borderId="0" xfId="65" applyFont="1" applyFill="1"/>
    <xf numFmtId="168" fontId="17" fillId="0" borderId="0" xfId="65" applyNumberFormat="1" applyFill="1"/>
    <xf numFmtId="0" fontId="34" fillId="0" borderId="0" xfId="70" applyFont="1" applyFill="1" applyBorder="1" applyAlignment="1">
      <alignment horizontal="right"/>
    </xf>
    <xf numFmtId="10" fontId="34" fillId="0" borderId="51" xfId="83" applyNumberFormat="1" applyFont="1" applyFill="1" applyBorder="1" applyAlignment="1">
      <alignment horizontal="center"/>
    </xf>
    <xf numFmtId="0" fontId="17" fillId="0" borderId="52" xfId="70" applyFill="1" applyBorder="1"/>
    <xf numFmtId="0" fontId="17" fillId="0" borderId="18" xfId="70" applyFill="1" applyBorder="1"/>
    <xf numFmtId="0" fontId="17" fillId="0" borderId="22" xfId="70" applyFill="1" applyBorder="1"/>
    <xf numFmtId="2" fontId="4" fillId="0" borderId="0" xfId="0" applyNumberFormat="1" applyFont="1"/>
    <xf numFmtId="0" fontId="8" fillId="0" borderId="26" xfId="0" applyFont="1" applyFill="1" applyBorder="1" applyAlignment="1">
      <alignment horizontal="center"/>
    </xf>
    <xf numFmtId="0" fontId="8" fillId="0" borderId="27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/>
    </xf>
    <xf numFmtId="0" fontId="5" fillId="4" borderId="7" xfId="0" applyFont="1" applyFill="1" applyBorder="1" applyAlignment="1">
      <alignment horizontal="center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8" fillId="0" borderId="17" xfId="0" applyFont="1" applyFill="1" applyBorder="1" applyAlignment="1">
      <alignment horizontal="center"/>
    </xf>
    <xf numFmtId="0" fontId="8" fillId="0" borderId="22" xfId="0" applyFont="1" applyFill="1" applyBorder="1" applyAlignment="1">
      <alignment horizontal="center"/>
    </xf>
  </cellXfs>
  <cellStyles count="94">
    <cellStyle name="20% - Accent1 2" xfId="6"/>
    <cellStyle name="20% - Accent2 2" xfId="7"/>
    <cellStyle name="20% - Accent3 2" xfId="8"/>
    <cellStyle name="20% - Accent4 2" xfId="9"/>
    <cellStyle name="20% - Accent5 2" xfId="10"/>
    <cellStyle name="20% - Accent6 2" xfId="11"/>
    <cellStyle name="40% - Accent1 2" xfId="12"/>
    <cellStyle name="40% - Accent2 2" xfId="13"/>
    <cellStyle name="40% - Accent3 2" xfId="14"/>
    <cellStyle name="40% - Accent4 2" xfId="15"/>
    <cellStyle name="40% - Accent5 2" xfId="16"/>
    <cellStyle name="40% - Accent6 2" xfId="17"/>
    <cellStyle name="60% - Accent1 2" xfId="18"/>
    <cellStyle name="60% - Accent2 2" xfId="19"/>
    <cellStyle name="60% - Accent3 2" xfId="20"/>
    <cellStyle name="60% - Accent4 2" xfId="21"/>
    <cellStyle name="60% - Accent5 2" xfId="22"/>
    <cellStyle name="60% - Accent6 2" xfId="23"/>
    <cellStyle name="Accent1 2" xfId="24"/>
    <cellStyle name="Accent2 2" xfId="25"/>
    <cellStyle name="Accent3 2" xfId="26"/>
    <cellStyle name="Accent4 2" xfId="27"/>
    <cellStyle name="Accent5 2" xfId="28"/>
    <cellStyle name="Accent6 2" xfId="29"/>
    <cellStyle name="Bad 2" xfId="30"/>
    <cellStyle name="Calculation 2" xfId="31"/>
    <cellStyle name="Check Cell 2" xfId="32"/>
    <cellStyle name="Comma" xfId="1" builtinId="3"/>
    <cellStyle name="Comma 2" xfId="33"/>
    <cellStyle name="Comma 3" xfId="34"/>
    <cellStyle name="Comma 3 2" xfId="35"/>
    <cellStyle name="Comma 4" xfId="36"/>
    <cellStyle name="Comma 5" xfId="37"/>
    <cellStyle name="Comma 6" xfId="38"/>
    <cellStyle name="Currency" xfId="2" builtinId="4"/>
    <cellStyle name="Currency 2" xfId="39"/>
    <cellStyle name="Currency 2 2" xfId="40"/>
    <cellStyle name="Currency 3" xfId="41"/>
    <cellStyle name="Currency 3 2" xfId="42"/>
    <cellStyle name="Currency 3 3" xfId="43"/>
    <cellStyle name="Currency 4" xfId="44"/>
    <cellStyle name="Currency 4 2" xfId="45"/>
    <cellStyle name="Currency 5" xfId="46"/>
    <cellStyle name="Currency 5 2" xfId="47"/>
    <cellStyle name="Currency 6" xfId="48"/>
    <cellStyle name="Currency 7" xfId="49"/>
    <cellStyle name="Explanatory Text 2" xfId="50"/>
    <cellStyle name="Good 2" xfId="51"/>
    <cellStyle name="Heading 1 2" xfId="52"/>
    <cellStyle name="Heading 2 2" xfId="53"/>
    <cellStyle name="Heading 3 2" xfId="54"/>
    <cellStyle name="Heading 4 2" xfId="55"/>
    <cellStyle name="Input 2" xfId="56"/>
    <cellStyle name="Linked Cell 2" xfId="57"/>
    <cellStyle name="Neutral 2" xfId="58"/>
    <cellStyle name="Normal" xfId="0" builtinId="0"/>
    <cellStyle name="Normal 12" xfId="59"/>
    <cellStyle name="Normal 17" xfId="60"/>
    <cellStyle name="Normal 2" xfId="61"/>
    <cellStyle name="Normal 2 2" xfId="62"/>
    <cellStyle name="Normal 2 2 2" xfId="63"/>
    <cellStyle name="Normal 2 3" xfId="64"/>
    <cellStyle name="Normal 2 4" xfId="65"/>
    <cellStyle name="Normal 3" xfId="66"/>
    <cellStyle name="Normal 3 2" xfId="67"/>
    <cellStyle name="Normal 3 3" xfId="68"/>
    <cellStyle name="Normal 3 9" xfId="69"/>
    <cellStyle name="Normal 4" xfId="70"/>
    <cellStyle name="Normal 4 2" xfId="71"/>
    <cellStyle name="Normal 4 2 2" xfId="72"/>
    <cellStyle name="Normal 5" xfId="73"/>
    <cellStyle name="Normal 5 2" xfId="74"/>
    <cellStyle name="Normal 6" xfId="75"/>
    <cellStyle name="Normal 6 2" xfId="76"/>
    <cellStyle name="Normal 6 2 2" xfId="77"/>
    <cellStyle name="Normal 6 3" xfId="78"/>
    <cellStyle name="Normal 7" xfId="4"/>
    <cellStyle name="Normal 9 2" xfId="79"/>
    <cellStyle name="Note 2" xfId="80"/>
    <cellStyle name="Note 2 2" xfId="81"/>
    <cellStyle name="Output 2" xfId="82"/>
    <cellStyle name="Percent" xfId="3" builtinId="5"/>
    <cellStyle name="Percent 2" xfId="5"/>
    <cellStyle name="Percent 2 2" xfId="83"/>
    <cellStyle name="Percent 3" xfId="84"/>
    <cellStyle name="Percent 3 2" xfId="85"/>
    <cellStyle name="Percent 4" xfId="86"/>
    <cellStyle name="Percent 4 2" xfId="87"/>
    <cellStyle name="Percent 5" xfId="88"/>
    <cellStyle name="Percent 6" xfId="89"/>
    <cellStyle name="Title 2" xfId="90"/>
    <cellStyle name="Title 2 2" xfId="91"/>
    <cellStyle name="Total 2" xfId="92"/>
    <cellStyle name="Warning Text 2" xfId="9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cf06\workgroups\W_Pricing\SubAbuse\2012\Data\Outpatient%20Counseling%20&amp;%20Other%20Related\Counseling%20Rate%20Options%20MARCH%2018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triley/AppData/Local/Microsoft/Windows/Temporary%20Internet%20Files/Content.Outlook/99OJ7751/YPP%20Models%2012.18.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dels OPC031813"/>
      <sheetName val="Family &amp; Group 031813"/>
      <sheetName val="Sxn35_031813"/>
      <sheetName val="Rate Chart"/>
      <sheetName val="Hours0213"/>
      <sheetName val="Sxn35_020513"/>
      <sheetName val="Models OP020513"/>
      <sheetName val="Family &amp; Group 020513"/>
      <sheetName val="DayTx 020513"/>
      <sheetName val="Rec Coaching020513"/>
      <sheetName val="PsychoEd 020513"/>
      <sheetName val="Telephone020513"/>
      <sheetName val="Other ProgExpNOTRAVEL"/>
      <sheetName val="Travel"/>
      <sheetName val="DCI &amp;II"/>
      <sheetName val="Hours122412"/>
      <sheetName val="Hours012913"/>
      <sheetName val="Family &amp; Group 012913"/>
      <sheetName val="Sxn35_122412"/>
      <sheetName val="Models OP122412"/>
      <sheetName val="All Srvs"/>
      <sheetName val="DayTx 012913"/>
      <sheetName val="InHomeTh"/>
      <sheetName val="Rec Coaching"/>
      <sheetName val="PsychoEd"/>
      <sheetName val="Phone Rec"/>
      <sheetName val="Clean3385"/>
      <sheetName val="CatsRevised"/>
      <sheetName val="CAF1012"/>
      <sheetName val="Category Detail"/>
      <sheetName val="Admin3385"/>
      <sheetName val="AdminALL"/>
      <sheetName val="medical FTE3385"/>
      <sheetName val="medicalALL"/>
      <sheetName val="SupportALL"/>
      <sheetName val="Support3385"/>
      <sheetName val="prog mgmtALL"/>
      <sheetName val="prog mgmt3385"/>
      <sheetName val="Occ3385"/>
      <sheetName val="OtherDC3385"/>
      <sheetName val="OtherProgExp3385"/>
      <sheetName val="Clean3397"/>
      <sheetName val="Clean ALL"/>
      <sheetName val="RawDataCalcs"/>
      <sheetName val="new CAF"/>
      <sheetName val="for pres"/>
      <sheetName val="Source"/>
      <sheetName val="Sheet1"/>
      <sheetName val="Sheet2"/>
      <sheetName val="Sheet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>
        <row r="69"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31254.922841553554</v>
          </cell>
          <cell r="AA69">
            <v>33105.937943376768</v>
          </cell>
          <cell r="AB69">
            <v>20741.307122210026</v>
          </cell>
          <cell r="AC69">
            <v>25113.779210245128</v>
          </cell>
          <cell r="AD69">
            <v>88786.823580613331</v>
          </cell>
          <cell r="AE69">
            <v>62810.713447732443</v>
          </cell>
          <cell r="AF69">
            <v>40956.196976734464</v>
          </cell>
          <cell r="AG69">
            <v>17680</v>
          </cell>
          <cell r="AH69">
            <v>25681.000758506118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37793.970923453351</v>
          </cell>
          <cell r="AU69">
            <v>20099.452159556731</v>
          </cell>
          <cell r="AV69">
            <v>20286.405563557739</v>
          </cell>
          <cell r="AW69">
            <v>17680</v>
          </cell>
          <cell r="AX69">
            <v>17680</v>
          </cell>
          <cell r="AY69">
            <v>0</v>
          </cell>
          <cell r="AZ69">
            <v>17680</v>
          </cell>
          <cell r="BA69">
            <v>17680</v>
          </cell>
          <cell r="BB69">
            <v>33977.415363675485</v>
          </cell>
          <cell r="BC69">
            <v>17680</v>
          </cell>
          <cell r="BD69">
            <v>17680</v>
          </cell>
          <cell r="BE69">
            <v>30167.461826569073</v>
          </cell>
          <cell r="BF69">
            <v>17680</v>
          </cell>
          <cell r="BG69">
            <v>17680</v>
          </cell>
          <cell r="BH69">
            <v>17680</v>
          </cell>
          <cell r="BI69">
            <v>17680</v>
          </cell>
          <cell r="BJ69">
            <v>0</v>
          </cell>
          <cell r="BK69">
            <v>0</v>
          </cell>
          <cell r="BL69">
            <v>21250.045125851197</v>
          </cell>
          <cell r="BM69">
            <v>17680</v>
          </cell>
          <cell r="BN69">
            <v>35930.97602494889</v>
          </cell>
          <cell r="BO69">
            <v>17680</v>
          </cell>
          <cell r="BP69">
            <v>22322.199991457768</v>
          </cell>
          <cell r="BQ69">
            <v>20275.023061164669</v>
          </cell>
          <cell r="BR69">
            <v>17680</v>
          </cell>
          <cell r="BS69">
            <v>17680</v>
          </cell>
          <cell r="BT69">
            <v>-194223.15407576266</v>
          </cell>
          <cell r="BU69">
            <v>3.9224062254462094E-2</v>
          </cell>
          <cell r="BV69">
            <v>-19524.116453252951</v>
          </cell>
          <cell r="BW69">
            <v>-194535.86717894004</v>
          </cell>
          <cell r="BX69">
            <v>-95994.996520439629</v>
          </cell>
          <cell r="BY69">
            <v>-40211.35347342863</v>
          </cell>
          <cell r="BZ69">
            <v>-173811.76878527104</v>
          </cell>
          <cell r="CA69">
            <v>0</v>
          </cell>
          <cell r="CB69">
            <v>-5.0164293090607048E-2</v>
          </cell>
          <cell r="CC69">
            <v>-167041.88358041737</v>
          </cell>
          <cell r="CD69">
            <v>-426204.38478022406</v>
          </cell>
          <cell r="CE69">
            <v>-592175.48191499163</v>
          </cell>
          <cell r="CF69">
            <v>-18092.124466100388</v>
          </cell>
          <cell r="CG69">
            <v>-202133.05620748765</v>
          </cell>
          <cell r="CH69">
            <v>-93888.866422877749</v>
          </cell>
          <cell r="CI69">
            <v>-898471.45258220169</v>
          </cell>
          <cell r="CJ69">
            <v>-194535.86717894004</v>
          </cell>
          <cell r="CK69">
            <v>-143809.07008855077</v>
          </cell>
          <cell r="CL69">
            <v>-40211.35347342863</v>
          </cell>
          <cell r="CM69">
            <v>-65521.629016254272</v>
          </cell>
          <cell r="CN69">
            <v>-173811.76878527104</v>
          </cell>
          <cell r="CO69">
            <v>-1358636.8778598411</v>
          </cell>
          <cell r="CP69">
            <v>0.37547339478605335</v>
          </cell>
          <cell r="CQ69">
            <v>-0.10393756019323813</v>
          </cell>
          <cell r="CR69">
            <v>-2.8874890700291964E-2</v>
          </cell>
          <cell r="CS69">
            <v>-3.7678320803372217E-2</v>
          </cell>
          <cell r="CT69">
            <v>-2.5772778991081248E-2</v>
          </cell>
          <cell r="CU69">
            <v>-3.2345743847847497E-4</v>
          </cell>
          <cell r="CV69">
            <v>-79.526942030054457</v>
          </cell>
          <cell r="CW69">
            <v>-7.6406036602279794</v>
          </cell>
          <cell r="CX69">
            <v>-18.285188285733192</v>
          </cell>
          <cell r="CY69">
            <v>-5.4438574934901895</v>
          </cell>
          <cell r="CZ69">
            <v>-7.6767440812364649</v>
          </cell>
          <cell r="DA69">
            <v>-22.20634650407974</v>
          </cell>
          <cell r="DB69">
            <v>-132.13870694560796</v>
          </cell>
        </row>
        <row r="70">
          <cell r="L70">
            <v>138.34594029064516</v>
          </cell>
          <cell r="M70">
            <v>1.6121217240410697</v>
          </cell>
          <cell r="N70">
            <v>5.367883702073212</v>
          </cell>
          <cell r="O70">
            <v>5.5443017926485414</v>
          </cell>
          <cell r="P70">
            <v>23.436665346994968</v>
          </cell>
          <cell r="Q70">
            <v>0.92053721849469439</v>
          </cell>
          <cell r="R70">
            <v>11.491251469582075</v>
          </cell>
          <cell r="S70">
            <v>8.3369720157031253</v>
          </cell>
          <cell r="T70">
            <v>0.46671774746888461</v>
          </cell>
          <cell r="U70">
            <v>3.9338161659253364E-2</v>
          </cell>
          <cell r="V70">
            <v>0.58271691190153574</v>
          </cell>
          <cell r="W70">
            <v>0</v>
          </cell>
          <cell r="X70">
            <v>0.413026454258828</v>
          </cell>
          <cell r="Y70">
            <v>0.38527440192993595</v>
          </cell>
          <cell r="Z70">
            <v>104265.75261250997</v>
          </cell>
          <cell r="AA70">
            <v>119850.46256141673</v>
          </cell>
          <cell r="AB70">
            <v>75365.537857882664</v>
          </cell>
          <cell r="AC70">
            <v>87713.345102379797</v>
          </cell>
          <cell r="AD70">
            <v>274645.34062789753</v>
          </cell>
          <cell r="AE70">
            <v>121952.79082577181</v>
          </cell>
          <cell r="AF70">
            <v>156188.25202112697</v>
          </cell>
          <cell r="AG70">
            <v>131035.67054489572</v>
          </cell>
          <cell r="AH70">
            <v>98487.179042254633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90054.432328579147</v>
          </cell>
          <cell r="AU70">
            <v>80904.917812941465</v>
          </cell>
          <cell r="AV70">
            <v>88445.472988569614</v>
          </cell>
          <cell r="AW70">
            <v>88962.667673004456</v>
          </cell>
          <cell r="AX70">
            <v>87006.455707487185</v>
          </cell>
          <cell r="AY70">
            <v>0</v>
          </cell>
          <cell r="AZ70">
            <v>92814.39611887827</v>
          </cell>
          <cell r="BA70">
            <v>88734.403501087392</v>
          </cell>
          <cell r="BB70">
            <v>44612.240694392625</v>
          </cell>
          <cell r="BC70">
            <v>64756.115162231254</v>
          </cell>
          <cell r="BD70">
            <v>106328.730294454</v>
          </cell>
          <cell r="BE70">
            <v>50740.864225570673</v>
          </cell>
          <cell r="BF70">
            <v>59950.457068107869</v>
          </cell>
          <cell r="BG70">
            <v>54804.33860692798</v>
          </cell>
          <cell r="BH70">
            <v>45936.617400235766</v>
          </cell>
          <cell r="BI70">
            <v>61613.675135025253</v>
          </cell>
          <cell r="BJ70">
            <v>0</v>
          </cell>
          <cell r="BK70">
            <v>0</v>
          </cell>
          <cell r="BL70">
            <v>72317.924874135264</v>
          </cell>
          <cell r="BM70">
            <v>45583.045099364717</v>
          </cell>
          <cell r="BN70">
            <v>101748.99035154989</v>
          </cell>
          <cell r="BO70">
            <v>229416.87476371037</v>
          </cell>
          <cell r="BP70">
            <v>78869.379225986195</v>
          </cell>
          <cell r="BQ70">
            <v>86360.302370659803</v>
          </cell>
          <cell r="BR70">
            <v>77156.710228375523</v>
          </cell>
          <cell r="BS70">
            <v>48318.756121997882</v>
          </cell>
          <cell r="BT70">
            <v>398136.88321278704</v>
          </cell>
          <cell r="BU70">
            <v>0.36724114202935465</v>
          </cell>
          <cell r="BV70">
            <v>39854.580999063852</v>
          </cell>
          <cell r="BW70">
            <v>394450.1606676082</v>
          </cell>
          <cell r="BX70">
            <v>222860.81281305797</v>
          </cell>
          <cell r="BY70">
            <v>72569.642572709854</v>
          </cell>
          <cell r="BZ70">
            <v>427779.81149033637</v>
          </cell>
          <cell r="CA70">
            <v>0</v>
          </cell>
          <cell r="CB70">
            <v>0.40671704877585924</v>
          </cell>
          <cell r="CC70">
            <v>323721.81080892892</v>
          </cell>
          <cell r="CD70">
            <v>717868.8556900773</v>
          </cell>
          <cell r="CE70">
            <v>1081621.3826737017</v>
          </cell>
          <cell r="CF70">
            <v>38284.146059391795</v>
          </cell>
          <cell r="CG70">
            <v>488082.61516012525</v>
          </cell>
          <cell r="CH70">
            <v>249415.03043732973</v>
          </cell>
          <cell r="CI70">
            <v>1833618.6346573296</v>
          </cell>
          <cell r="CJ70">
            <v>394450.1606676082</v>
          </cell>
          <cell r="CK70">
            <v>291256.65648656304</v>
          </cell>
          <cell r="CL70">
            <v>72569.642572709854</v>
          </cell>
          <cell r="CM70">
            <v>130870.89572562612</v>
          </cell>
          <cell r="CN70">
            <v>427779.81149033637</v>
          </cell>
          <cell r="CO70">
            <v>2949096.2663998213</v>
          </cell>
          <cell r="CP70">
            <v>0.80827066017194205</v>
          </cell>
          <cell r="CQ70">
            <v>0.36850490579106859</v>
          </cell>
          <cell r="CR70">
            <v>0.20498011936487076</v>
          </cell>
          <cell r="CS70">
            <v>8.3014594940582179E-2</v>
          </cell>
          <cell r="CT70">
            <v>0.10988940111723</v>
          </cell>
          <cell r="CU70">
            <v>0.32042762106426059</v>
          </cell>
          <cell r="CV70">
            <v>159.80339991905998</v>
          </cell>
          <cell r="CW70">
            <v>21.570061984351696</v>
          </cell>
          <cell r="CX70">
            <v>28.340504505659595</v>
          </cell>
          <cell r="CY70">
            <v>8.7270938744645665</v>
          </cell>
          <cell r="CZ70">
            <v>12.861931125800801</v>
          </cell>
          <cell r="DA70">
            <v>41.329439736192214</v>
          </cell>
          <cell r="DB70">
            <v>263.99145603631479</v>
          </cell>
        </row>
      </sheetData>
      <sheetData sheetId="44"/>
      <sheetData sheetId="45"/>
      <sheetData sheetId="46"/>
      <sheetData sheetId="47"/>
      <sheetData sheetId="48"/>
      <sheetData sheetId="4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3. CAF Spring 2015"/>
      <sheetName val="7. Fiscal Impact"/>
      <sheetName val="Enrollment Model Current"/>
      <sheetName val="Outcome Model Current"/>
      <sheetName val="Fall 2015 CAF"/>
      <sheetName val="Outcome Model Rebased"/>
      <sheetName val="Fiscal Impact 2018"/>
      <sheetName val="2. Units"/>
      <sheetName val="1. Models budgets FY21"/>
      <sheetName val="Fiscal Impact"/>
      <sheetName val="Models neg impact"/>
      <sheetName val="Chart"/>
      <sheetName val="CAF Fall 2019"/>
      <sheetName val="CA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7">
          <cell r="D27">
            <v>564</v>
          </cell>
        </row>
      </sheetData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27"/>
  <sheetViews>
    <sheetView tabSelected="1" zoomScale="90" zoomScaleNormal="90" workbookViewId="0">
      <selection activeCell="E28" sqref="E28"/>
    </sheetView>
  </sheetViews>
  <sheetFormatPr defaultColWidth="9.140625" defaultRowHeight="12.75" x14ac:dyDescent="0.2"/>
  <cols>
    <col min="1" max="1" width="6" style="1" customWidth="1"/>
    <col min="2" max="2" width="27.7109375" style="1" customWidth="1"/>
    <col min="3" max="3" width="12.5703125" style="2" customWidth="1"/>
    <col min="4" max="4" width="8.7109375" style="2" customWidth="1"/>
    <col min="5" max="5" width="45.140625" style="1" customWidth="1"/>
    <col min="6" max="6" width="6.42578125" style="1" customWidth="1"/>
    <col min="7" max="7" width="26.5703125" style="1" customWidth="1"/>
    <col min="8" max="8" width="12.28515625" style="1" customWidth="1"/>
    <col min="9" max="9" width="9.140625" style="2"/>
    <col min="10" max="10" width="10.85546875" style="3" customWidth="1"/>
    <col min="11" max="11" width="5.7109375" style="1" customWidth="1"/>
    <col min="12" max="12" width="25.28515625" style="1" bestFit="1" customWidth="1"/>
    <col min="13" max="13" width="8" style="1" bestFit="1" customWidth="1"/>
    <col min="14" max="14" width="9.140625" style="1" customWidth="1"/>
    <col min="15" max="15" width="10.42578125" style="1" bestFit="1" customWidth="1"/>
    <col min="16" max="16384" width="9.140625" style="1"/>
  </cols>
  <sheetData>
    <row r="1" spans="2:15" ht="14.45" thickBot="1" x14ac:dyDescent="0.35"/>
    <row r="2" spans="2:15" ht="14.45" thickBot="1" x14ac:dyDescent="0.35">
      <c r="B2" s="163" t="s">
        <v>0</v>
      </c>
      <c r="C2" s="164"/>
      <c r="D2" s="164"/>
      <c r="E2" s="165"/>
      <c r="G2" s="166" t="s">
        <v>159</v>
      </c>
      <c r="H2" s="167"/>
      <c r="I2" s="167"/>
      <c r="J2" s="168"/>
      <c r="L2" s="169" t="s">
        <v>160</v>
      </c>
      <c r="M2" s="170"/>
      <c r="N2" s="170"/>
      <c r="O2" s="171"/>
    </row>
    <row r="3" spans="2:15" ht="13.9" x14ac:dyDescent="0.3">
      <c r="B3" s="172" t="s">
        <v>1</v>
      </c>
      <c r="C3" s="173"/>
      <c r="D3" s="4"/>
      <c r="E3" s="5" t="s">
        <v>2</v>
      </c>
      <c r="G3" s="6" t="s">
        <v>3</v>
      </c>
      <c r="H3" s="7"/>
      <c r="I3" s="8" t="s">
        <v>4</v>
      </c>
      <c r="J3" s="9">
        <f>C23</f>
        <v>564</v>
      </c>
      <c r="K3" s="10"/>
      <c r="L3" s="6" t="s">
        <v>5</v>
      </c>
      <c r="M3" s="11"/>
      <c r="N3" s="8" t="s">
        <v>6</v>
      </c>
      <c r="O3" s="9">
        <f>D23</f>
        <v>528</v>
      </c>
    </row>
    <row r="4" spans="2:15" ht="12.75" customHeight="1" x14ac:dyDescent="0.3">
      <c r="B4" s="12" t="s">
        <v>7</v>
      </c>
      <c r="C4" s="13">
        <f>52306.8611385507*(2.62%+1)</f>
        <v>53677.300900380731</v>
      </c>
      <c r="D4" s="14"/>
      <c r="E4" s="15" t="s">
        <v>8</v>
      </c>
      <c r="F4" s="16"/>
      <c r="G4" s="17" t="s">
        <v>9</v>
      </c>
      <c r="H4" s="18" t="s">
        <v>10</v>
      </c>
      <c r="I4" s="19" t="s">
        <v>11</v>
      </c>
      <c r="J4" s="20" t="s">
        <v>12</v>
      </c>
      <c r="K4" s="21"/>
      <c r="L4" s="17" t="s">
        <v>9</v>
      </c>
      <c r="M4" s="18" t="s">
        <v>10</v>
      </c>
      <c r="N4" s="18" t="s">
        <v>11</v>
      </c>
      <c r="O4" s="22" t="s">
        <v>12</v>
      </c>
    </row>
    <row r="5" spans="2:15" ht="12.75" customHeight="1" x14ac:dyDescent="0.3">
      <c r="B5" s="23" t="s">
        <v>13</v>
      </c>
      <c r="C5" s="24">
        <v>45000</v>
      </c>
      <c r="D5" s="25"/>
      <c r="E5" s="16" t="s">
        <v>14</v>
      </c>
      <c r="F5" s="16"/>
      <c r="G5" s="23" t="s">
        <v>7</v>
      </c>
      <c r="H5" s="24">
        <f>C4</f>
        <v>53677.300900380731</v>
      </c>
      <c r="I5" s="26">
        <f>C11</f>
        <v>4.7716756181728552</v>
      </c>
      <c r="J5" s="27">
        <f>H5*I5</f>
        <v>256130.66795567458</v>
      </c>
      <c r="K5" s="21"/>
      <c r="L5" s="23" t="s">
        <v>7</v>
      </c>
      <c r="M5" s="24">
        <f>C4</f>
        <v>53677.300900380731</v>
      </c>
      <c r="N5" s="28">
        <f>D11</f>
        <v>4.5783243818271453</v>
      </c>
      <c r="O5" s="29">
        <f>M5*N5</f>
        <v>245752.09546288528</v>
      </c>
    </row>
    <row r="6" spans="2:15" ht="12.75" customHeight="1" x14ac:dyDescent="0.3">
      <c r="B6" s="23" t="s">
        <v>15</v>
      </c>
      <c r="C6" s="24">
        <v>41517</v>
      </c>
      <c r="D6" s="25"/>
      <c r="E6" s="16" t="s">
        <v>17</v>
      </c>
      <c r="F6" s="16"/>
      <c r="G6" s="23" t="s">
        <v>13</v>
      </c>
      <c r="H6" s="24">
        <f>C5</f>
        <v>45000</v>
      </c>
      <c r="I6" s="28">
        <f>C12</f>
        <v>8.7012908331387351</v>
      </c>
      <c r="J6" s="27">
        <f>H6*I6</f>
        <v>391558.08749124309</v>
      </c>
      <c r="K6" s="21"/>
      <c r="L6" s="23" t="s">
        <v>13</v>
      </c>
      <c r="M6" s="24">
        <f>C5</f>
        <v>45000</v>
      </c>
      <c r="N6" s="28">
        <f>D12</f>
        <v>8.3487091668612656</v>
      </c>
      <c r="O6" s="29">
        <f>M6*N6</f>
        <v>375691.91250875697</v>
      </c>
    </row>
    <row r="7" spans="2:15" ht="12.75" customHeight="1" x14ac:dyDescent="0.3">
      <c r="B7" s="23" t="s">
        <v>16</v>
      </c>
      <c r="C7" s="24">
        <v>32198</v>
      </c>
      <c r="D7" s="25"/>
      <c r="E7" s="16" t="s">
        <v>17</v>
      </c>
      <c r="F7" s="16"/>
      <c r="G7" s="23" t="str">
        <f>B6</f>
        <v>Direct Care III</v>
      </c>
      <c r="H7" s="24">
        <f>C6</f>
        <v>41517</v>
      </c>
      <c r="I7" s="28">
        <v>4</v>
      </c>
      <c r="J7" s="27">
        <f>I7*H7</f>
        <v>166068</v>
      </c>
      <c r="K7" s="21"/>
      <c r="L7" s="23" t="str">
        <f>B6</f>
        <v>Direct Care III</v>
      </c>
      <c r="M7" s="24">
        <f>C6</f>
        <v>41517</v>
      </c>
      <c r="N7" s="28">
        <v>4.5</v>
      </c>
      <c r="O7" s="29">
        <f>N7*M7</f>
        <v>186826.5</v>
      </c>
    </row>
    <row r="8" spans="2:15" ht="13.9" x14ac:dyDescent="0.3">
      <c r="B8" s="30" t="s">
        <v>18</v>
      </c>
      <c r="C8" s="31">
        <v>32198</v>
      </c>
      <c r="D8" s="32"/>
      <c r="E8" s="33" t="s">
        <v>19</v>
      </c>
      <c r="F8" s="21"/>
      <c r="G8" s="23" t="s">
        <v>16</v>
      </c>
      <c r="H8" s="24">
        <f>C7</f>
        <v>32198</v>
      </c>
      <c r="I8" s="28">
        <v>9.09</v>
      </c>
      <c r="J8" s="27">
        <f>H8*I8</f>
        <v>292679.82</v>
      </c>
      <c r="K8" s="21"/>
      <c r="L8" s="23" t="s">
        <v>16</v>
      </c>
      <c r="M8" s="24">
        <f>C7</f>
        <v>32198</v>
      </c>
      <c r="N8" s="28">
        <v>8</v>
      </c>
      <c r="O8" s="29">
        <f>M8*N8</f>
        <v>257584</v>
      </c>
    </row>
    <row r="9" spans="2:15" ht="14.45" thickBot="1" x14ac:dyDescent="0.35">
      <c r="B9" s="174" t="s">
        <v>20</v>
      </c>
      <c r="C9" s="175"/>
      <c r="D9" s="34"/>
      <c r="E9" s="35"/>
      <c r="F9" s="21"/>
      <c r="G9" s="23" t="s">
        <v>18</v>
      </c>
      <c r="H9" s="24">
        <f>C8</f>
        <v>32198</v>
      </c>
      <c r="I9" s="28">
        <f>C14</f>
        <v>1.9</v>
      </c>
      <c r="J9" s="27">
        <f>H9*I9</f>
        <v>61176.2</v>
      </c>
      <c r="K9" s="21"/>
      <c r="L9" s="23" t="s">
        <v>18</v>
      </c>
      <c r="M9" s="24">
        <f>C8</f>
        <v>32198</v>
      </c>
      <c r="N9" s="28">
        <f>D14</f>
        <v>1.85</v>
      </c>
      <c r="O9" s="29">
        <f>M9*N9</f>
        <v>59566.3</v>
      </c>
    </row>
    <row r="10" spans="2:15" ht="14.45" thickBot="1" x14ac:dyDescent="0.35">
      <c r="B10" s="36"/>
      <c r="C10" s="37" t="s">
        <v>21</v>
      </c>
      <c r="D10" s="37" t="s">
        <v>22</v>
      </c>
      <c r="E10" s="38"/>
      <c r="F10" s="21"/>
      <c r="G10" s="39" t="s">
        <v>23</v>
      </c>
      <c r="H10" s="40"/>
      <c r="I10" s="41">
        <f>SUM(I5:I9)</f>
        <v>28.462966451311591</v>
      </c>
      <c r="J10" s="42">
        <f>SUM(J5:J9)</f>
        <v>1167612.7754469176</v>
      </c>
      <c r="K10" s="21"/>
      <c r="L10" s="39" t="s">
        <v>23</v>
      </c>
      <c r="M10" s="40"/>
      <c r="N10" s="43">
        <f>SUM(N5:N9)</f>
        <v>27.277033548688411</v>
      </c>
      <c r="O10" s="44">
        <f>SUM(O5:O9)</f>
        <v>1125420.8079716424</v>
      </c>
    </row>
    <row r="11" spans="2:15" ht="13.9" x14ac:dyDescent="0.3">
      <c r="B11" s="23" t="s">
        <v>7</v>
      </c>
      <c r="C11" s="45">
        <v>4.7716756181728552</v>
      </c>
      <c r="D11" s="45">
        <v>4.5783243818271453</v>
      </c>
      <c r="E11" s="46" t="s">
        <v>24</v>
      </c>
      <c r="F11" s="21"/>
      <c r="G11" s="47"/>
      <c r="H11" s="48"/>
      <c r="I11" s="48"/>
      <c r="J11" s="49"/>
      <c r="K11" s="21"/>
      <c r="L11" s="47"/>
      <c r="M11" s="48"/>
      <c r="N11" s="48"/>
      <c r="O11" s="50"/>
    </row>
    <row r="12" spans="2:15" ht="13.9" x14ac:dyDescent="0.3">
      <c r="B12" s="23" t="s">
        <v>13</v>
      </c>
      <c r="C12" s="45">
        <v>8.7012908331387351</v>
      </c>
      <c r="D12" s="45">
        <v>8.3487091668612656</v>
      </c>
      <c r="E12" s="46" t="s">
        <v>25</v>
      </c>
      <c r="F12" s="21"/>
      <c r="G12" s="51" t="s">
        <v>26</v>
      </c>
      <c r="H12" s="52">
        <f>C16</f>
        <v>0.22309999999999999</v>
      </c>
      <c r="I12" s="53"/>
      <c r="J12" s="27">
        <f>J10*H12</f>
        <v>260494.41020220731</v>
      </c>
      <c r="K12" s="21"/>
      <c r="L12" s="51" t="s">
        <v>26</v>
      </c>
      <c r="M12" s="52">
        <f>C16</f>
        <v>0.22309999999999999</v>
      </c>
      <c r="N12" s="53"/>
      <c r="O12" s="29">
        <f>O10*M12</f>
        <v>251081.3822584734</v>
      </c>
    </row>
    <row r="13" spans="2:15" ht="14.45" thickBot="1" x14ac:dyDescent="0.35">
      <c r="B13" s="23" t="s">
        <v>27</v>
      </c>
      <c r="C13" s="45">
        <v>13.09</v>
      </c>
      <c r="D13" s="45">
        <v>12.5</v>
      </c>
      <c r="E13" s="46" t="s">
        <v>25</v>
      </c>
      <c r="F13" s="21"/>
      <c r="G13" s="54" t="s">
        <v>28</v>
      </c>
      <c r="H13" s="55"/>
      <c r="I13" s="56"/>
      <c r="J13" s="57">
        <f>J10+J12</f>
        <v>1428107.1856491249</v>
      </c>
      <c r="K13" s="21"/>
      <c r="L13" s="54" t="s">
        <v>28</v>
      </c>
      <c r="M13" s="55"/>
      <c r="N13" s="56"/>
      <c r="O13" s="58">
        <f>O10+O12</f>
        <v>1376502.1902301158</v>
      </c>
    </row>
    <row r="14" spans="2:15" ht="14.45" thickTop="1" x14ac:dyDescent="0.3">
      <c r="B14" s="23" t="s">
        <v>18</v>
      </c>
      <c r="C14" s="59">
        <v>1.9</v>
      </c>
      <c r="D14" s="45">
        <v>1.85</v>
      </c>
      <c r="E14" s="60" t="s">
        <v>25</v>
      </c>
      <c r="F14" s="21"/>
      <c r="G14" s="61" t="str">
        <f>B21</f>
        <v>PFMLA Trust Contribution</v>
      </c>
      <c r="H14" s="52">
        <f>C21</f>
        <v>3.7000000000000002E-3</v>
      </c>
      <c r="I14" s="19"/>
      <c r="J14" s="62">
        <f>J13*H14</f>
        <v>5283.9965869017624</v>
      </c>
      <c r="K14" s="21"/>
      <c r="L14" s="61" t="str">
        <f>B21</f>
        <v>PFMLA Trust Contribution</v>
      </c>
      <c r="M14" s="52">
        <f>C21</f>
        <v>3.7000000000000002E-3</v>
      </c>
      <c r="N14" s="19"/>
      <c r="O14" s="29">
        <f>O13*M14</f>
        <v>5093.0581038514283</v>
      </c>
    </row>
    <row r="15" spans="2:15" ht="15" customHeight="1" x14ac:dyDescent="0.3">
      <c r="B15" s="161" t="s">
        <v>29</v>
      </c>
      <c r="C15" s="162"/>
      <c r="D15" s="63"/>
      <c r="E15" s="64"/>
      <c r="F15" s="46"/>
      <c r="G15" s="51" t="s">
        <v>30</v>
      </c>
      <c r="H15" s="24">
        <f>C17</f>
        <v>11764</v>
      </c>
      <c r="I15" s="53"/>
      <c r="J15" s="27">
        <f>H15*I10</f>
        <v>334838.33733322955</v>
      </c>
      <c r="K15" s="21"/>
      <c r="L15" s="51" t="s">
        <v>31</v>
      </c>
      <c r="M15" s="24">
        <f>C17</f>
        <v>11764</v>
      </c>
      <c r="N15" s="53"/>
      <c r="O15" s="29">
        <f>M15*N10</f>
        <v>320887.0226667705</v>
      </c>
    </row>
    <row r="16" spans="2:15" ht="12.75" customHeight="1" x14ac:dyDescent="0.3">
      <c r="B16" s="51" t="s">
        <v>26</v>
      </c>
      <c r="C16" s="65">
        <v>0.22309999999999999</v>
      </c>
      <c r="D16" s="66"/>
      <c r="E16" s="67" t="s">
        <v>32</v>
      </c>
      <c r="F16" s="46"/>
      <c r="G16" s="51" t="s">
        <v>33</v>
      </c>
      <c r="H16" s="31">
        <f>C18</f>
        <v>2259</v>
      </c>
      <c r="I16" s="53"/>
      <c r="J16" s="27">
        <f>H16*I10</f>
        <v>64297.841213512882</v>
      </c>
      <c r="K16" s="21"/>
      <c r="L16" s="51" t="s">
        <v>33</v>
      </c>
      <c r="M16" s="31">
        <f>C18</f>
        <v>2259</v>
      </c>
      <c r="N16" s="53"/>
      <c r="O16" s="29">
        <f>M16*N10</f>
        <v>61618.818786487122</v>
      </c>
    </row>
    <row r="17" spans="2:16" ht="12.75" customHeight="1" x14ac:dyDescent="0.3">
      <c r="B17" s="51" t="s">
        <v>34</v>
      </c>
      <c r="C17" s="68">
        <v>11764</v>
      </c>
      <c r="D17" s="69"/>
      <c r="E17" s="46" t="s">
        <v>35</v>
      </c>
      <c r="F17" s="46"/>
      <c r="G17" s="70" t="s">
        <v>36</v>
      </c>
      <c r="H17" s="71"/>
      <c r="I17" s="72"/>
      <c r="J17" s="73">
        <f>J13+J15+J16</f>
        <v>1827243.3641958674</v>
      </c>
      <c r="K17" s="21"/>
      <c r="L17" s="70" t="s">
        <v>36</v>
      </c>
      <c r="M17" s="71"/>
      <c r="N17" s="72"/>
      <c r="O17" s="74">
        <f>O13+O15+O16</f>
        <v>1759008.0316833735</v>
      </c>
    </row>
    <row r="18" spans="2:16" ht="13.5" customHeight="1" x14ac:dyDescent="0.3">
      <c r="B18" s="51" t="s">
        <v>37</v>
      </c>
      <c r="C18" s="68">
        <v>2259</v>
      </c>
      <c r="D18" s="69"/>
      <c r="E18" s="46" t="s">
        <v>35</v>
      </c>
      <c r="F18" s="46"/>
      <c r="G18" s="51" t="s">
        <v>38</v>
      </c>
      <c r="H18" s="52">
        <f>C19</f>
        <v>0.12</v>
      </c>
      <c r="I18" s="53"/>
      <c r="J18" s="27">
        <f>J17*H18</f>
        <v>219269.20370350408</v>
      </c>
      <c r="K18" s="21"/>
      <c r="L18" s="51" t="s">
        <v>38</v>
      </c>
      <c r="M18" s="52">
        <f>C19</f>
        <v>0.12</v>
      </c>
      <c r="N18" s="53"/>
      <c r="O18" s="29">
        <f>O17*M18</f>
        <v>211080.96380200482</v>
      </c>
    </row>
    <row r="19" spans="2:16" ht="12.75" customHeight="1" thickBot="1" x14ac:dyDescent="0.35">
      <c r="B19" s="51" t="s">
        <v>38</v>
      </c>
      <c r="C19" s="75">
        <v>0.12</v>
      </c>
      <c r="D19" s="76"/>
      <c r="E19" s="46" t="s">
        <v>39</v>
      </c>
      <c r="F19" s="46"/>
      <c r="G19" s="77" t="s">
        <v>40</v>
      </c>
      <c r="H19" s="78"/>
      <c r="I19" s="78"/>
      <c r="J19" s="79">
        <f>J17+J18</f>
        <v>2046512.5678993715</v>
      </c>
      <c r="K19" s="21"/>
      <c r="L19" s="77" t="s">
        <v>40</v>
      </c>
      <c r="M19" s="78"/>
      <c r="N19" s="78"/>
      <c r="O19" s="80">
        <f>O17+O18</f>
        <v>1970088.9954853784</v>
      </c>
    </row>
    <row r="20" spans="2:16" ht="13.9" customHeight="1" thickTop="1" thickBot="1" x14ac:dyDescent="0.35">
      <c r="B20" s="81" t="s">
        <v>41</v>
      </c>
      <c r="C20" s="65">
        <f>'CAF Fall 2019'!BY30</f>
        <v>1.7780248869661817E-2</v>
      </c>
      <c r="D20" s="82"/>
      <c r="E20" s="83" t="s">
        <v>42</v>
      </c>
      <c r="F20" s="46"/>
      <c r="G20" s="84" t="str">
        <f>B20</f>
        <v>Rate Review CAF (Fall 2019)</v>
      </c>
      <c r="H20" s="52">
        <f>C20</f>
        <v>1.7780248869661817E-2</v>
      </c>
      <c r="I20" s="85"/>
      <c r="J20" s="86">
        <f>(J19-J10)*H20</f>
        <v>15627.057041298749</v>
      </c>
      <c r="K20" s="21"/>
      <c r="L20" s="51" t="str">
        <f>G20</f>
        <v>Rate Review CAF (Fall 2019)</v>
      </c>
      <c r="M20" s="52">
        <f>C20</f>
        <v>1.7780248869661817E-2</v>
      </c>
      <c r="N20" s="85"/>
      <c r="O20" s="87">
        <f>(O19-O10)*M20</f>
        <v>15018.410586280401</v>
      </c>
    </row>
    <row r="21" spans="2:16" ht="15.75" customHeight="1" thickBot="1" x14ac:dyDescent="0.35">
      <c r="B21" s="30" t="s">
        <v>43</v>
      </c>
      <c r="C21" s="88">
        <v>3.7000000000000002E-3</v>
      </c>
      <c r="D21" s="76"/>
      <c r="E21" s="46" t="s">
        <v>44</v>
      </c>
      <c r="F21" s="21"/>
      <c r="G21" s="89" t="s">
        <v>40</v>
      </c>
      <c r="H21" s="90"/>
      <c r="I21" s="91"/>
      <c r="J21" s="92">
        <f>J19+J20</f>
        <v>2062139.6249406703</v>
      </c>
      <c r="K21" s="21"/>
      <c r="L21" s="93" t="str">
        <f>G21</f>
        <v>Total</v>
      </c>
      <c r="M21" s="90"/>
      <c r="N21" s="91"/>
      <c r="O21" s="94">
        <f>O20+O19</f>
        <v>1985107.4060716589</v>
      </c>
    </row>
    <row r="22" spans="2:16" ht="18.75" customHeight="1" thickBot="1" x14ac:dyDescent="0.35">
      <c r="B22" s="95" t="s">
        <v>45</v>
      </c>
      <c r="C22" s="96" t="s">
        <v>21</v>
      </c>
      <c r="D22" s="97" t="s">
        <v>22</v>
      </c>
      <c r="E22" s="64"/>
      <c r="F22" s="98"/>
      <c r="G22" s="99" t="s">
        <v>46</v>
      </c>
      <c r="H22" s="100"/>
      <c r="I22" s="101"/>
      <c r="J22" s="102">
        <f>J21/J3</f>
        <v>3656.2759307458696</v>
      </c>
      <c r="L22" s="103" t="s">
        <v>47</v>
      </c>
      <c r="M22" s="104"/>
      <c r="N22" s="91"/>
      <c r="O22" s="105">
        <f>O21/O3</f>
        <v>3759.6731175599602</v>
      </c>
    </row>
    <row r="23" spans="2:16" ht="18" customHeight="1" thickBot="1" x14ac:dyDescent="0.35">
      <c r="B23" s="106"/>
      <c r="C23" s="107">
        <f>'[2]2. Units'!D27</f>
        <v>564</v>
      </c>
      <c r="D23" s="107">
        <v>528</v>
      </c>
      <c r="E23" s="108" t="s">
        <v>48</v>
      </c>
      <c r="J23" s="109"/>
      <c r="P23" s="110"/>
    </row>
    <row r="24" spans="2:16" ht="13.9" x14ac:dyDescent="0.3">
      <c r="C24" s="1"/>
      <c r="D24" s="1"/>
      <c r="J24" s="111"/>
      <c r="O24" s="111"/>
    </row>
    <row r="26" spans="2:16" ht="13.9" x14ac:dyDescent="0.3">
      <c r="G26" s="160"/>
    </row>
    <row r="27" spans="2:16" ht="13.9" x14ac:dyDescent="0.3">
      <c r="L27" s="160"/>
    </row>
  </sheetData>
  <mergeCells count="6">
    <mergeCell ref="B15:C15"/>
    <mergeCell ref="B2:E2"/>
    <mergeCell ref="G2:J2"/>
    <mergeCell ref="L2:O2"/>
    <mergeCell ref="B3:C3"/>
    <mergeCell ref="B9:C9"/>
  </mergeCells>
  <pageMargins left="0.7" right="0.7" top="0.75" bottom="0.75" header="0.3" footer="0.3"/>
  <pageSetup scale="56" orientation="landscape" r:id="rId1"/>
  <ignoredErrors>
    <ignoredError sqref="J20 J7 O7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34"/>
  <sheetViews>
    <sheetView topLeftCell="BE5" workbookViewId="0">
      <selection activeCell="BK27" sqref="BK27"/>
    </sheetView>
  </sheetViews>
  <sheetFormatPr defaultColWidth="9.140625" defaultRowHeight="12.75" x14ac:dyDescent="0.2"/>
  <cols>
    <col min="1" max="16384" width="9.140625" style="114"/>
  </cols>
  <sheetData>
    <row r="1" spans="1:87" ht="17.45" x14ac:dyDescent="0.3">
      <c r="A1" s="112" t="s">
        <v>49</v>
      </c>
      <c r="B1" s="113"/>
    </row>
    <row r="2" spans="1:87" ht="15.6" x14ac:dyDescent="0.3">
      <c r="A2" s="115" t="s">
        <v>50</v>
      </c>
      <c r="B2" s="116"/>
    </row>
    <row r="3" spans="1:87" ht="14.45" thickBot="1" x14ac:dyDescent="0.3">
      <c r="A3" s="117" t="s">
        <v>51</v>
      </c>
      <c r="B3" s="118"/>
    </row>
    <row r="6" spans="1:87" ht="13.15" x14ac:dyDescent="0.25">
      <c r="BI6" s="119" t="s">
        <v>52</v>
      </c>
      <c r="BJ6" s="119" t="s">
        <v>52</v>
      </c>
      <c r="BK6" s="119" t="s">
        <v>52</v>
      </c>
      <c r="BL6" s="119" t="s">
        <v>52</v>
      </c>
      <c r="BM6" s="120" t="s">
        <v>53</v>
      </c>
      <c r="BN6" s="120" t="s">
        <v>53</v>
      </c>
      <c r="BO6" s="120" t="s">
        <v>53</v>
      </c>
      <c r="BP6" s="120" t="s">
        <v>53</v>
      </c>
      <c r="BQ6" s="121" t="s">
        <v>54</v>
      </c>
      <c r="BR6" s="121" t="s">
        <v>54</v>
      </c>
      <c r="BS6" s="121" t="s">
        <v>54</v>
      </c>
      <c r="BT6" s="121" t="s">
        <v>54</v>
      </c>
      <c r="BU6" s="122" t="s">
        <v>55</v>
      </c>
      <c r="BV6" s="122" t="s">
        <v>55</v>
      </c>
      <c r="BW6" s="122" t="s">
        <v>55</v>
      </c>
      <c r="BX6" s="122" t="s">
        <v>55</v>
      </c>
      <c r="BY6" s="123" t="s">
        <v>56</v>
      </c>
      <c r="BZ6" s="123" t="s">
        <v>56</v>
      </c>
      <c r="CA6" s="123" t="s">
        <v>56</v>
      </c>
      <c r="CB6" s="123" t="s">
        <v>56</v>
      </c>
    </row>
    <row r="7" spans="1:87" ht="13.15" x14ac:dyDescent="0.25">
      <c r="A7" s="124"/>
      <c r="B7" s="124" t="s">
        <v>57</v>
      </c>
      <c r="C7" s="125" t="s">
        <v>58</v>
      </c>
      <c r="D7" s="125" t="s">
        <v>59</v>
      </c>
      <c r="E7" s="125" t="s">
        <v>60</v>
      </c>
      <c r="F7" s="125" t="s">
        <v>61</v>
      </c>
      <c r="G7" s="125" t="s">
        <v>62</v>
      </c>
      <c r="H7" s="125" t="s">
        <v>63</v>
      </c>
      <c r="I7" s="125" t="s">
        <v>64</v>
      </c>
      <c r="J7" s="125" t="s">
        <v>65</v>
      </c>
      <c r="K7" s="125" t="s">
        <v>66</v>
      </c>
      <c r="L7" s="125" t="s">
        <v>67</v>
      </c>
      <c r="M7" s="125" t="s">
        <v>68</v>
      </c>
      <c r="N7" s="125" t="s">
        <v>69</v>
      </c>
      <c r="O7" s="125" t="s">
        <v>70</v>
      </c>
      <c r="P7" s="125" t="s">
        <v>71</v>
      </c>
      <c r="Q7" s="125" t="s">
        <v>72</v>
      </c>
      <c r="R7" s="125" t="s">
        <v>73</v>
      </c>
      <c r="S7" s="125" t="s">
        <v>74</v>
      </c>
      <c r="T7" s="125" t="s">
        <v>75</v>
      </c>
      <c r="U7" s="125" t="s">
        <v>76</v>
      </c>
      <c r="V7" s="125" t="s">
        <v>77</v>
      </c>
      <c r="W7" s="125" t="s">
        <v>78</v>
      </c>
      <c r="X7" s="125" t="s">
        <v>79</v>
      </c>
      <c r="Y7" s="125" t="s">
        <v>80</v>
      </c>
      <c r="Z7" s="125" t="s">
        <v>81</v>
      </c>
      <c r="AA7" s="125" t="s">
        <v>82</v>
      </c>
      <c r="AB7" s="125" t="s">
        <v>83</v>
      </c>
      <c r="AC7" s="125" t="s">
        <v>84</v>
      </c>
      <c r="AD7" s="125" t="s">
        <v>85</v>
      </c>
      <c r="AE7" s="125" t="s">
        <v>86</v>
      </c>
      <c r="AF7" s="125" t="s">
        <v>87</v>
      </c>
      <c r="AG7" s="125" t="s">
        <v>88</v>
      </c>
      <c r="AH7" s="125" t="s">
        <v>89</v>
      </c>
      <c r="AI7" s="125" t="s">
        <v>90</v>
      </c>
      <c r="AJ7" s="125" t="s">
        <v>91</v>
      </c>
      <c r="AK7" s="125" t="s">
        <v>92</v>
      </c>
      <c r="AL7" s="125" t="s">
        <v>93</v>
      </c>
      <c r="AM7" s="125" t="s">
        <v>94</v>
      </c>
      <c r="AN7" s="125" t="s">
        <v>95</v>
      </c>
      <c r="AO7" s="125" t="s">
        <v>96</v>
      </c>
      <c r="AP7" s="125" t="s">
        <v>97</v>
      </c>
      <c r="AQ7" s="125" t="s">
        <v>98</v>
      </c>
      <c r="AR7" s="125" t="s">
        <v>99</v>
      </c>
      <c r="AS7" s="125" t="s">
        <v>100</v>
      </c>
      <c r="AT7" s="125" t="s">
        <v>101</v>
      </c>
      <c r="AU7" s="124" t="s">
        <v>102</v>
      </c>
      <c r="AV7" s="124" t="s">
        <v>103</v>
      </c>
      <c r="AW7" s="124" t="s">
        <v>104</v>
      </c>
      <c r="AX7" s="124" t="s">
        <v>105</v>
      </c>
      <c r="AY7" s="124" t="s">
        <v>106</v>
      </c>
      <c r="AZ7" s="124" t="s">
        <v>107</v>
      </c>
      <c r="BA7" s="124" t="s">
        <v>108</v>
      </c>
      <c r="BB7" s="124" t="s">
        <v>109</v>
      </c>
      <c r="BC7" s="124" t="s">
        <v>110</v>
      </c>
      <c r="BD7" s="124" t="s">
        <v>111</v>
      </c>
      <c r="BE7" s="124" t="s">
        <v>112</v>
      </c>
      <c r="BF7" s="124" t="s">
        <v>113</v>
      </c>
      <c r="BG7" s="124" t="s">
        <v>114</v>
      </c>
      <c r="BH7" s="124" t="s">
        <v>115</v>
      </c>
      <c r="BI7" s="124" t="s">
        <v>116</v>
      </c>
      <c r="BJ7" s="124" t="s">
        <v>117</v>
      </c>
      <c r="BK7" s="124" t="s">
        <v>118</v>
      </c>
      <c r="BL7" s="124" t="s">
        <v>119</v>
      </c>
      <c r="BM7" s="124" t="s">
        <v>120</v>
      </c>
      <c r="BN7" s="124" t="s">
        <v>121</v>
      </c>
      <c r="BO7" s="124" t="s">
        <v>122</v>
      </c>
      <c r="BP7" s="126" t="s">
        <v>123</v>
      </c>
      <c r="BQ7" s="127" t="s">
        <v>124</v>
      </c>
      <c r="BR7" s="124" t="s">
        <v>125</v>
      </c>
      <c r="BS7" s="124" t="s">
        <v>126</v>
      </c>
      <c r="BT7" s="124" t="s">
        <v>127</v>
      </c>
      <c r="BU7" s="124" t="s">
        <v>128</v>
      </c>
      <c r="BV7" s="124" t="s">
        <v>129</v>
      </c>
      <c r="BW7" s="124" t="s">
        <v>130</v>
      </c>
      <c r="BX7" s="124" t="s">
        <v>131</v>
      </c>
      <c r="BY7" s="124" t="s">
        <v>132</v>
      </c>
      <c r="BZ7" s="124" t="s">
        <v>133</v>
      </c>
      <c r="CA7" s="124" t="s">
        <v>134</v>
      </c>
      <c r="CB7" s="124" t="s">
        <v>135</v>
      </c>
      <c r="CC7" s="124" t="s">
        <v>136</v>
      </c>
      <c r="CD7" s="124" t="s">
        <v>137</v>
      </c>
      <c r="CE7" s="124" t="s">
        <v>138</v>
      </c>
      <c r="CF7" s="124" t="s">
        <v>139</v>
      </c>
      <c r="CG7" s="124" t="s">
        <v>140</v>
      </c>
      <c r="CH7" s="124" t="s">
        <v>141</v>
      </c>
      <c r="CI7" s="124" t="s">
        <v>142</v>
      </c>
    </row>
    <row r="8" spans="1:87" ht="13.15" x14ac:dyDescent="0.25">
      <c r="A8" s="124" t="s">
        <v>143</v>
      </c>
      <c r="B8" s="124" t="s">
        <v>144</v>
      </c>
      <c r="C8" s="128">
        <v>2.0343964480826999</v>
      </c>
      <c r="D8" s="128">
        <v>2.05943632395637</v>
      </c>
      <c r="E8" s="128">
        <v>2.0644664349199</v>
      </c>
      <c r="F8" s="128">
        <v>2.0865413060551998</v>
      </c>
      <c r="G8" s="128">
        <v>2.1041383265898301</v>
      </c>
      <c r="H8" s="128">
        <v>2.1144127778695201</v>
      </c>
      <c r="I8" s="128">
        <v>2.1507704710507598</v>
      </c>
      <c r="J8" s="128">
        <v>2.1697119451171401</v>
      </c>
      <c r="K8" s="128">
        <v>2.18694695083656</v>
      </c>
      <c r="L8" s="128">
        <v>2.2122122749579498</v>
      </c>
      <c r="M8" s="128">
        <v>2.23480678878395</v>
      </c>
      <c r="N8" s="128">
        <v>2.2202677130356299</v>
      </c>
      <c r="O8" s="128">
        <v>2.23175261179881</v>
      </c>
      <c r="P8" s="128">
        <v>2.2580164013091002</v>
      </c>
      <c r="Q8" s="128">
        <v>2.2753709772035502</v>
      </c>
      <c r="R8" s="128">
        <v>2.30194291888919</v>
      </c>
      <c r="S8" s="128">
        <v>2.3192533891099099</v>
      </c>
      <c r="T8" s="128">
        <v>2.3629433902934598</v>
      </c>
      <c r="U8" s="128">
        <v>2.4039288645996799</v>
      </c>
      <c r="V8" s="128">
        <v>2.3508177475344398</v>
      </c>
      <c r="W8" s="128">
        <v>2.3395569969345802</v>
      </c>
      <c r="X8" s="128">
        <v>2.34609570313232</v>
      </c>
      <c r="Y8" s="128">
        <v>2.3657863595331099</v>
      </c>
      <c r="Z8" s="128">
        <v>2.3805218237276899</v>
      </c>
      <c r="AA8" s="128">
        <v>2.3783358335942402</v>
      </c>
      <c r="AB8" s="128">
        <v>2.3830414859475502</v>
      </c>
      <c r="AC8" s="128">
        <v>2.3975323184108199</v>
      </c>
      <c r="AD8" s="128">
        <v>2.4214524193269198</v>
      </c>
      <c r="AE8" s="128">
        <v>2.4313760255508901</v>
      </c>
      <c r="AF8" s="128">
        <v>2.4766460484572002</v>
      </c>
      <c r="AG8" s="128">
        <v>2.4881988275326701</v>
      </c>
      <c r="AH8" s="128">
        <v>2.4967467306687299</v>
      </c>
      <c r="AI8" s="128">
        <v>2.5126682010265902</v>
      </c>
      <c r="AJ8" s="128">
        <v>2.5190165748075999</v>
      </c>
      <c r="AK8" s="128">
        <v>2.52926548445051</v>
      </c>
      <c r="AL8" s="128">
        <v>2.5498254535670202</v>
      </c>
      <c r="AM8" s="128">
        <v>2.5565788634062199</v>
      </c>
      <c r="AN8" s="128">
        <v>2.5541938570175202</v>
      </c>
      <c r="AO8" s="128">
        <v>2.5733736468802801</v>
      </c>
      <c r="AP8" s="128">
        <v>2.5879825683785702</v>
      </c>
      <c r="AQ8" s="128">
        <v>2.5968750678528201</v>
      </c>
      <c r="AR8" s="128">
        <v>2.60749339976029</v>
      </c>
      <c r="AS8" s="128">
        <v>2.61387953217735</v>
      </c>
      <c r="AT8" s="128">
        <v>2.6160583623265499</v>
      </c>
      <c r="AU8" s="114">
        <v>2.61118766519375</v>
      </c>
      <c r="AV8" s="114">
        <v>2.6220108220798601</v>
      </c>
      <c r="AW8" s="114">
        <v>2.6188417055922</v>
      </c>
      <c r="AX8" s="114">
        <v>2.6260990473395398</v>
      </c>
      <c r="AY8" s="114">
        <v>2.6201146582822998</v>
      </c>
      <c r="AZ8" s="114">
        <v>2.6412696718547601</v>
      </c>
      <c r="BA8" s="114">
        <v>2.6622794798761902</v>
      </c>
      <c r="BB8" s="114">
        <v>2.6769828092859602</v>
      </c>
      <c r="BC8" s="114">
        <v>2.69301979781623</v>
      </c>
      <c r="BD8" s="114">
        <v>2.6949351579636902</v>
      </c>
      <c r="BE8" s="114">
        <v>2.7072510455133001</v>
      </c>
      <c r="BF8" s="114">
        <v>2.7194666205217501</v>
      </c>
      <c r="BG8" s="114">
        <v>2.7583872583557998</v>
      </c>
      <c r="BH8" s="114">
        <v>2.7712174411052799</v>
      </c>
      <c r="BI8" s="114">
        <v>2.7767772539950299</v>
      </c>
      <c r="BJ8" s="114">
        <v>2.7900362938944698</v>
      </c>
      <c r="BK8" s="114">
        <v>2.79504989885013</v>
      </c>
      <c r="BL8" s="114">
        <v>2.8124753429938698</v>
      </c>
      <c r="BM8" s="114">
        <v>2.8258429652208199</v>
      </c>
      <c r="BN8" s="114">
        <v>2.84827109602332</v>
      </c>
      <c r="BO8" s="114">
        <v>2.8648096227990201</v>
      </c>
      <c r="BP8" s="114">
        <v>2.87366388911181</v>
      </c>
      <c r="BQ8" s="114">
        <v>2.8888357489521002</v>
      </c>
      <c r="BR8" s="114">
        <v>2.8975460997816902</v>
      </c>
      <c r="BS8" s="114">
        <v>2.9097169947994401</v>
      </c>
      <c r="BT8" s="114">
        <v>2.9296333194362298</v>
      </c>
      <c r="BU8" s="114">
        <v>2.94689616214067</v>
      </c>
      <c r="BV8" s="114">
        <v>2.9583483780456699</v>
      </c>
      <c r="BW8" s="114">
        <v>2.9813259042976701</v>
      </c>
      <c r="BX8" s="114">
        <v>3.0046912726057902</v>
      </c>
      <c r="BY8" s="114">
        <v>3.0255581522131298</v>
      </c>
      <c r="BZ8" s="114">
        <v>3.04587440346724</v>
      </c>
      <c r="CA8" s="114">
        <v>3.0658590818670399</v>
      </c>
      <c r="CB8" s="114">
        <v>3.0832941540272398</v>
      </c>
      <c r="CC8" s="114">
        <v>3.1029951080744298</v>
      </c>
      <c r="CD8" s="114">
        <v>3.1221931367125899</v>
      </c>
      <c r="CE8" s="114">
        <v>3.1400314557673501</v>
      </c>
      <c r="CF8" s="114">
        <v>3.1597078634776099</v>
      </c>
      <c r="CG8" s="114">
        <v>3.1784171022252501</v>
      </c>
      <c r="CH8" s="114">
        <v>3.1965028368224302</v>
      </c>
    </row>
    <row r="9" spans="1:87" ht="13.15" x14ac:dyDescent="0.25">
      <c r="A9" s="124" t="s">
        <v>145</v>
      </c>
      <c r="B9" s="124" t="s">
        <v>146</v>
      </c>
      <c r="C9" s="128">
        <v>2.0343964480826999</v>
      </c>
      <c r="D9" s="128">
        <v>2.05943632395637</v>
      </c>
      <c r="E9" s="128">
        <v>2.0644664349199</v>
      </c>
      <c r="F9" s="128">
        <v>2.0865413060551998</v>
      </c>
      <c r="G9" s="128">
        <v>2.1041383265898301</v>
      </c>
      <c r="H9" s="128">
        <v>2.1144127778695201</v>
      </c>
      <c r="I9" s="128">
        <v>2.1507704710507598</v>
      </c>
      <c r="J9" s="128">
        <v>2.1697119451171401</v>
      </c>
      <c r="K9" s="128">
        <v>2.18694695083656</v>
      </c>
      <c r="L9" s="128">
        <v>2.2122122749579498</v>
      </c>
      <c r="M9" s="128">
        <v>2.23480678878395</v>
      </c>
      <c r="N9" s="128">
        <v>2.2202677130356299</v>
      </c>
      <c r="O9" s="128">
        <v>2.23175261179881</v>
      </c>
      <c r="P9" s="128">
        <v>2.2580164013091002</v>
      </c>
      <c r="Q9" s="128">
        <v>2.2753709772035502</v>
      </c>
      <c r="R9" s="128">
        <v>2.30194291888919</v>
      </c>
      <c r="S9" s="128">
        <v>2.3192533891099099</v>
      </c>
      <c r="T9" s="128">
        <v>2.3629433902934598</v>
      </c>
      <c r="U9" s="128">
        <v>2.4039288645996799</v>
      </c>
      <c r="V9" s="128">
        <v>2.3508177475344398</v>
      </c>
      <c r="W9" s="128">
        <v>2.3395569969345802</v>
      </c>
      <c r="X9" s="128">
        <v>2.34609570313232</v>
      </c>
      <c r="Y9" s="128">
        <v>2.3657863595331099</v>
      </c>
      <c r="Z9" s="128">
        <v>2.3805218237276899</v>
      </c>
      <c r="AA9" s="128">
        <v>2.3783358335942402</v>
      </c>
      <c r="AB9" s="128">
        <v>2.3830414859475502</v>
      </c>
      <c r="AC9" s="128">
        <v>2.3975323184108199</v>
      </c>
      <c r="AD9" s="128">
        <v>2.4214524193269198</v>
      </c>
      <c r="AE9" s="128">
        <v>2.4313760255508901</v>
      </c>
      <c r="AF9" s="128">
        <v>2.4766460484572002</v>
      </c>
      <c r="AG9" s="128">
        <v>2.4881988275326701</v>
      </c>
      <c r="AH9" s="128">
        <v>2.4967467306687299</v>
      </c>
      <c r="AI9" s="128">
        <v>2.5126682010265902</v>
      </c>
      <c r="AJ9" s="128">
        <v>2.5190165748075999</v>
      </c>
      <c r="AK9" s="128">
        <v>2.52926548445051</v>
      </c>
      <c r="AL9" s="128">
        <v>2.5498254535670202</v>
      </c>
      <c r="AM9" s="128">
        <v>2.5565788634062199</v>
      </c>
      <c r="AN9" s="128">
        <v>2.5541938570175202</v>
      </c>
      <c r="AO9" s="128">
        <v>2.5733736468802801</v>
      </c>
      <c r="AP9" s="128">
        <v>2.5879825683785702</v>
      </c>
      <c r="AQ9" s="128">
        <v>2.5968750678528201</v>
      </c>
      <c r="AR9" s="128">
        <v>2.60749339976029</v>
      </c>
      <c r="AS9" s="128">
        <v>2.61387953217735</v>
      </c>
      <c r="AT9" s="128">
        <v>2.6160583623265499</v>
      </c>
      <c r="AU9" s="114">
        <v>2.61118766519375</v>
      </c>
      <c r="AV9" s="114">
        <v>2.6220108220798601</v>
      </c>
      <c r="AW9" s="114">
        <v>2.6188417055922</v>
      </c>
      <c r="AX9" s="114">
        <v>2.6260990473395398</v>
      </c>
      <c r="AY9" s="114">
        <v>2.6201146582822998</v>
      </c>
      <c r="AZ9" s="114">
        <v>2.6412696718547601</v>
      </c>
      <c r="BA9" s="114">
        <v>2.6622794798761902</v>
      </c>
      <c r="BB9" s="114">
        <v>2.6769828092859602</v>
      </c>
      <c r="BC9" s="114">
        <v>2.69301979781623</v>
      </c>
      <c r="BD9" s="114">
        <v>2.6949351579636902</v>
      </c>
      <c r="BE9" s="114">
        <v>2.7072510455133001</v>
      </c>
      <c r="BF9" s="114">
        <v>2.7194666205217501</v>
      </c>
      <c r="BG9" s="114">
        <v>2.7583872583557998</v>
      </c>
      <c r="BH9" s="114">
        <v>2.7712174411052799</v>
      </c>
      <c r="BI9" s="114">
        <v>2.7767772539950299</v>
      </c>
      <c r="BJ9" s="114">
        <v>2.7900362938944698</v>
      </c>
      <c r="BK9" s="114">
        <v>2.79504989885013</v>
      </c>
      <c r="BL9" s="114">
        <v>2.8124753429938698</v>
      </c>
      <c r="BM9" s="114">
        <v>2.8258429652208199</v>
      </c>
      <c r="BN9" s="114">
        <v>2.84582069929911</v>
      </c>
      <c r="BO9" s="114">
        <v>2.86055636092141</v>
      </c>
      <c r="BP9" s="129">
        <v>2.86714152292299</v>
      </c>
      <c r="BQ9" s="130">
        <v>2.87979046783079</v>
      </c>
      <c r="BR9" s="114">
        <v>2.8862359962744399</v>
      </c>
      <c r="BS9" s="114">
        <v>2.8952255447313102</v>
      </c>
      <c r="BT9" s="114">
        <v>2.9114792295702099</v>
      </c>
      <c r="BU9" s="114">
        <v>2.92478764045907</v>
      </c>
      <c r="BV9" s="114">
        <v>2.9313520578905301</v>
      </c>
      <c r="BW9" s="114">
        <v>2.9488666202170299</v>
      </c>
      <c r="BX9" s="114">
        <v>2.9672225449874401</v>
      </c>
      <c r="BY9" s="114">
        <v>2.9827762298190601</v>
      </c>
      <c r="BZ9" s="114">
        <v>2.9973649977235501</v>
      </c>
      <c r="CA9" s="114">
        <v>3.01160898598325</v>
      </c>
      <c r="CB9" s="114">
        <v>3.0243751954104701</v>
      </c>
      <c r="CC9" s="114">
        <v>3.0393168799481201</v>
      </c>
      <c r="CD9" s="114">
        <v>3.0546372008786999</v>
      </c>
      <c r="CE9" s="114">
        <v>3.0677758980614298</v>
      </c>
      <c r="CF9" s="114">
        <v>3.08286200226184</v>
      </c>
      <c r="CG9" s="114">
        <v>3.09713585293321</v>
      </c>
      <c r="CH9" s="114">
        <v>3.1105686621575002</v>
      </c>
    </row>
    <row r="10" spans="1:87" ht="13.15" x14ac:dyDescent="0.25">
      <c r="A10" s="124" t="s">
        <v>147</v>
      </c>
      <c r="B10" s="124" t="s">
        <v>148</v>
      </c>
      <c r="C10" s="128">
        <v>2.0343964480826999</v>
      </c>
      <c r="D10" s="128">
        <v>2.05943632395637</v>
      </c>
      <c r="E10" s="128">
        <v>2.0644664349199</v>
      </c>
      <c r="F10" s="128">
        <v>2.0865413060551998</v>
      </c>
      <c r="G10" s="128">
        <v>2.1041383265898301</v>
      </c>
      <c r="H10" s="128">
        <v>2.1144127778695201</v>
      </c>
      <c r="I10" s="128">
        <v>2.1507704710507598</v>
      </c>
      <c r="J10" s="128">
        <v>2.1697119451171401</v>
      </c>
      <c r="K10" s="128">
        <v>2.18694695083656</v>
      </c>
      <c r="L10" s="128">
        <v>2.2122122749579498</v>
      </c>
      <c r="M10" s="128">
        <v>2.23480678878395</v>
      </c>
      <c r="N10" s="128">
        <v>2.2202677130356299</v>
      </c>
      <c r="O10" s="128">
        <v>2.23175261179881</v>
      </c>
      <c r="P10" s="128">
        <v>2.2580164013091002</v>
      </c>
      <c r="Q10" s="128">
        <v>2.2753709772035502</v>
      </c>
      <c r="R10" s="128">
        <v>2.30194291888919</v>
      </c>
      <c r="S10" s="128">
        <v>2.3192533891099099</v>
      </c>
      <c r="T10" s="128">
        <v>2.3629433902934598</v>
      </c>
      <c r="U10" s="128">
        <v>2.4039288645996799</v>
      </c>
      <c r="V10" s="128">
        <v>2.3508177475344398</v>
      </c>
      <c r="W10" s="128">
        <v>2.3395569969345802</v>
      </c>
      <c r="X10" s="128">
        <v>2.34609570313232</v>
      </c>
      <c r="Y10" s="128">
        <v>2.3657863595331099</v>
      </c>
      <c r="Z10" s="128">
        <v>2.3805218237276899</v>
      </c>
      <c r="AA10" s="128">
        <v>2.3783358335942402</v>
      </c>
      <c r="AB10" s="128">
        <v>2.3830414859475502</v>
      </c>
      <c r="AC10" s="128">
        <v>2.3975323184108199</v>
      </c>
      <c r="AD10" s="128">
        <v>2.4214524193269198</v>
      </c>
      <c r="AE10" s="128">
        <v>2.4313760255508901</v>
      </c>
      <c r="AF10" s="128">
        <v>2.4766460484572002</v>
      </c>
      <c r="AG10" s="128">
        <v>2.4881988275326701</v>
      </c>
      <c r="AH10" s="128">
        <v>2.4967467306687299</v>
      </c>
      <c r="AI10" s="128">
        <v>2.5126682010265902</v>
      </c>
      <c r="AJ10" s="128">
        <v>2.5190165748075999</v>
      </c>
      <c r="AK10" s="128">
        <v>2.52926548445051</v>
      </c>
      <c r="AL10" s="128">
        <v>2.5498254535670202</v>
      </c>
      <c r="AM10" s="128">
        <v>2.5565788634062199</v>
      </c>
      <c r="AN10" s="128">
        <v>2.5541938570175202</v>
      </c>
      <c r="AO10" s="128">
        <v>2.5733736468802801</v>
      </c>
      <c r="AP10" s="128">
        <v>2.5879825683785702</v>
      </c>
      <c r="AQ10" s="128">
        <v>2.5968750678528201</v>
      </c>
      <c r="AR10" s="128">
        <v>2.60749339976029</v>
      </c>
      <c r="AS10" s="128">
        <v>2.61387953217735</v>
      </c>
      <c r="AT10" s="128">
        <v>2.6160583623265499</v>
      </c>
      <c r="AU10" s="114">
        <v>2.61118766519375</v>
      </c>
      <c r="AV10" s="114">
        <v>2.6220108220798601</v>
      </c>
      <c r="AW10" s="114">
        <v>2.6188417055922</v>
      </c>
      <c r="AX10" s="114">
        <v>2.6260990473395398</v>
      </c>
      <c r="AY10" s="114">
        <v>2.6201146582822998</v>
      </c>
      <c r="AZ10" s="114">
        <v>2.6412696718547601</v>
      </c>
      <c r="BA10" s="114">
        <v>2.6622794798761902</v>
      </c>
      <c r="BB10" s="114">
        <v>2.6769828092859602</v>
      </c>
      <c r="BC10" s="114">
        <v>2.69301979781623</v>
      </c>
      <c r="BD10" s="114">
        <v>2.6949351579636902</v>
      </c>
      <c r="BE10" s="114">
        <v>2.7072510455133001</v>
      </c>
      <c r="BF10" s="114">
        <v>2.7194666205217501</v>
      </c>
      <c r="BG10" s="114">
        <v>2.7583872583557998</v>
      </c>
      <c r="BH10" s="114">
        <v>2.7712174411052799</v>
      </c>
      <c r="BI10" s="114">
        <v>2.7767772539950299</v>
      </c>
      <c r="BJ10" s="114">
        <v>2.7900362938944698</v>
      </c>
      <c r="BK10" s="114">
        <v>2.79504989885013</v>
      </c>
      <c r="BL10" s="114">
        <v>2.8124753429938698</v>
      </c>
      <c r="BM10" s="114">
        <v>2.8258429652208199</v>
      </c>
      <c r="BN10" s="114">
        <v>2.8508726138222098</v>
      </c>
      <c r="BO10" s="114">
        <v>2.8707703287451301</v>
      </c>
      <c r="BP10" s="114">
        <v>2.8838742724040798</v>
      </c>
      <c r="BQ10" s="114">
        <v>2.9041973957490499</v>
      </c>
      <c r="BR10" s="114">
        <v>2.9181801842111201</v>
      </c>
      <c r="BS10" s="114">
        <v>2.9363927339244902</v>
      </c>
      <c r="BT10" s="114">
        <v>2.96289077167628</v>
      </c>
      <c r="BU10" s="114">
        <v>2.9870211065969401</v>
      </c>
      <c r="BV10" s="114">
        <v>3.0057565286188099</v>
      </c>
      <c r="BW10" s="114">
        <v>3.0365761747820499</v>
      </c>
      <c r="BX10" s="114">
        <v>3.0681959808882899</v>
      </c>
      <c r="BY10" s="114">
        <v>3.0977145098143102</v>
      </c>
      <c r="BZ10" s="114">
        <v>3.1270435262635901</v>
      </c>
      <c r="CA10" s="114">
        <v>3.1563342945986901</v>
      </c>
      <c r="CB10" s="114">
        <v>3.1831997293388401</v>
      </c>
      <c r="CC10" s="114">
        <v>3.2125565050276701</v>
      </c>
      <c r="CD10" s="114">
        <v>3.2415902186312202</v>
      </c>
      <c r="CE10" s="114">
        <v>3.2694429238234299</v>
      </c>
      <c r="CF10" s="114">
        <v>3.2994498764972602</v>
      </c>
      <c r="CG10" s="114">
        <v>3.3287005383778001</v>
      </c>
      <c r="CH10" s="114">
        <v>3.3574479886706499</v>
      </c>
    </row>
    <row r="18" spans="60:91" ht="13.15" x14ac:dyDescent="0.25">
      <c r="BH18" s="131"/>
      <c r="BI18" s="131"/>
      <c r="BJ18" s="131"/>
      <c r="BK18" s="131"/>
      <c r="BL18" s="131"/>
      <c r="BM18" s="131"/>
      <c r="BN18" s="131"/>
      <c r="BO18" s="131"/>
      <c r="BP18" s="131"/>
      <c r="BQ18" s="131"/>
      <c r="BR18" s="131"/>
      <c r="BS18" s="131"/>
      <c r="BT18" s="131"/>
      <c r="BU18" s="131"/>
      <c r="BV18" s="131"/>
      <c r="BW18" s="131"/>
      <c r="BX18" s="131"/>
      <c r="BY18" s="131"/>
      <c r="BZ18" s="131"/>
      <c r="CA18" s="131"/>
      <c r="CB18" s="132"/>
      <c r="CC18" s="132"/>
      <c r="CD18" s="132"/>
      <c r="CE18" s="132"/>
      <c r="CF18" s="132"/>
      <c r="CG18" s="132"/>
      <c r="CH18" s="132"/>
      <c r="CI18" s="132"/>
      <c r="CJ18" s="132"/>
      <c r="CK18" s="132"/>
      <c r="CL18" s="132"/>
      <c r="CM18" s="132"/>
    </row>
    <row r="19" spans="60:91" ht="14.45" x14ac:dyDescent="0.3">
      <c r="BH19" s="131"/>
      <c r="BI19" s="131"/>
      <c r="BJ19" s="131"/>
      <c r="BK19" s="131"/>
      <c r="BL19" s="131"/>
      <c r="BM19" s="131"/>
      <c r="BN19" s="132"/>
      <c r="BO19" s="132"/>
      <c r="BP19" s="132"/>
      <c r="BQ19" s="132"/>
      <c r="BR19" s="132"/>
      <c r="BS19" s="132"/>
      <c r="BT19" s="132"/>
      <c r="BU19" s="132"/>
      <c r="BV19" s="132"/>
      <c r="BW19" s="132"/>
      <c r="BX19" s="132"/>
      <c r="BY19" s="132"/>
      <c r="BZ19" s="131"/>
      <c r="CA19" s="131"/>
      <c r="CB19" s="132"/>
      <c r="CC19" s="133"/>
      <c r="CD19" s="134"/>
      <c r="CE19" s="133"/>
      <c r="CF19" s="134"/>
      <c r="CG19" s="134"/>
      <c r="CH19" s="134"/>
      <c r="CI19" s="134"/>
      <c r="CJ19" s="132"/>
      <c r="CK19" s="132"/>
      <c r="CL19" s="132"/>
      <c r="CM19" s="132"/>
    </row>
    <row r="20" spans="60:91" ht="14.45" x14ac:dyDescent="0.3">
      <c r="BH20" s="131"/>
      <c r="BI20" s="131"/>
      <c r="BJ20" s="131"/>
      <c r="BK20" s="131"/>
      <c r="BL20" s="131"/>
      <c r="BM20" s="131"/>
      <c r="BN20" s="135" t="s">
        <v>149</v>
      </c>
      <c r="BO20" s="136"/>
      <c r="BP20" s="136"/>
      <c r="BQ20" s="137" t="s">
        <v>150</v>
      </c>
      <c r="BR20" s="138"/>
      <c r="BS20" s="138"/>
      <c r="BT20" s="138"/>
      <c r="BU20" s="138"/>
      <c r="BV20" s="138"/>
      <c r="BW20" s="136"/>
      <c r="BX20" s="136"/>
      <c r="BY20" s="136"/>
      <c r="BZ20" s="131"/>
      <c r="CA20" s="131"/>
      <c r="CB20" s="132"/>
      <c r="CC20" s="139"/>
      <c r="CD20" s="134"/>
      <c r="CE20" s="134"/>
      <c r="CF20" s="134"/>
      <c r="CG20" s="134"/>
      <c r="CH20" s="134"/>
      <c r="CI20" s="134"/>
      <c r="CJ20" s="132"/>
      <c r="CK20" s="132"/>
      <c r="CL20" s="132"/>
      <c r="CM20" s="132"/>
    </row>
    <row r="21" spans="60:91" ht="14.45" x14ac:dyDescent="0.3">
      <c r="BH21" s="131"/>
      <c r="BI21" s="131"/>
      <c r="BJ21" s="131"/>
      <c r="BK21" s="131"/>
      <c r="BL21" s="131"/>
      <c r="BM21" s="131"/>
      <c r="BN21" s="140"/>
      <c r="BO21" s="141"/>
      <c r="BP21" s="141"/>
      <c r="BQ21" s="141"/>
      <c r="BR21" s="141"/>
      <c r="BS21" s="141"/>
      <c r="BT21" s="141"/>
      <c r="BU21" s="141"/>
      <c r="BV21" s="141"/>
      <c r="BW21" s="141"/>
      <c r="BX21" s="141"/>
      <c r="BY21" s="142"/>
      <c r="BZ21" s="131"/>
      <c r="CA21" s="131"/>
      <c r="CB21" s="132"/>
      <c r="CC21" s="134"/>
      <c r="CD21" s="134"/>
      <c r="CE21" s="134"/>
      <c r="CF21" s="134"/>
      <c r="CG21" s="134"/>
      <c r="CH21" s="134"/>
      <c r="CI21" s="134"/>
      <c r="CJ21" s="132"/>
      <c r="CK21" s="132"/>
      <c r="CL21" s="132"/>
      <c r="CM21" s="132"/>
    </row>
    <row r="22" spans="60:91" ht="14.45" x14ac:dyDescent="0.3">
      <c r="BH22" s="131"/>
      <c r="BI22" s="131"/>
      <c r="BJ22" s="131"/>
      <c r="BK22" s="131"/>
      <c r="BL22" s="131"/>
      <c r="BM22" s="131"/>
      <c r="BN22" s="143"/>
      <c r="BO22" s="144" t="s">
        <v>151</v>
      </c>
      <c r="BP22" s="145" t="s">
        <v>152</v>
      </c>
      <c r="BQ22" s="145" t="s">
        <v>153</v>
      </c>
      <c r="BR22" s="145"/>
      <c r="BS22" s="145"/>
      <c r="BT22" s="145"/>
      <c r="BU22" s="145"/>
      <c r="BV22" s="145"/>
      <c r="BW22" s="145"/>
      <c r="BX22" s="145"/>
      <c r="BY22" s="146"/>
      <c r="BZ22" s="131"/>
      <c r="CA22" s="131"/>
      <c r="CB22" s="132"/>
      <c r="CC22" s="134"/>
      <c r="CD22" s="134"/>
      <c r="CE22" s="134"/>
      <c r="CF22" s="134"/>
      <c r="CG22" s="134"/>
      <c r="CH22" s="134"/>
      <c r="CI22" s="134"/>
      <c r="CJ22" s="132"/>
      <c r="CK22" s="132"/>
      <c r="CL22" s="132"/>
      <c r="CM22" s="132"/>
    </row>
    <row r="23" spans="60:91" ht="14.45" x14ac:dyDescent="0.3">
      <c r="BH23" s="131"/>
      <c r="BI23" s="131"/>
      <c r="BJ23" s="131"/>
      <c r="BK23" s="131"/>
      <c r="BL23" s="131"/>
      <c r="BM23" s="131"/>
      <c r="BN23" s="143"/>
      <c r="BO23" s="145"/>
      <c r="BP23" s="147" t="s">
        <v>123</v>
      </c>
      <c r="BQ23" s="148" t="s">
        <v>154</v>
      </c>
      <c r="BR23" s="147"/>
      <c r="BS23" s="147"/>
      <c r="BT23" s="145"/>
      <c r="BU23" s="145"/>
      <c r="BV23" s="145"/>
      <c r="BW23" s="145"/>
      <c r="BX23" s="145"/>
      <c r="BY23" s="149" t="s">
        <v>155</v>
      </c>
      <c r="BZ23" s="131"/>
      <c r="CA23" s="131"/>
      <c r="CB23" s="132"/>
      <c r="CC23" s="134"/>
      <c r="CD23" s="134"/>
      <c r="CE23" s="134"/>
      <c r="CF23" s="134"/>
      <c r="CG23" s="134"/>
      <c r="CH23" s="134"/>
      <c r="CI23" s="134"/>
      <c r="CJ23" s="132"/>
      <c r="CK23" s="132"/>
      <c r="CL23" s="132"/>
      <c r="CM23" s="132"/>
    </row>
    <row r="24" spans="60:91" ht="14.45" x14ac:dyDescent="0.3">
      <c r="BH24" s="131"/>
      <c r="BI24" s="131"/>
      <c r="BJ24" s="131"/>
      <c r="BK24" s="131"/>
      <c r="BL24" s="131"/>
      <c r="BM24" s="131"/>
      <c r="BN24" s="143"/>
      <c r="BO24" s="145"/>
      <c r="BP24" s="150">
        <v>2.86714152292299</v>
      </c>
      <c r="BQ24" s="150"/>
      <c r="BR24" s="150"/>
      <c r="BS24" s="150"/>
      <c r="BT24" s="145"/>
      <c r="BU24" s="145"/>
      <c r="BV24" s="145"/>
      <c r="BW24" s="145"/>
      <c r="BX24" s="145"/>
      <c r="BY24" s="151">
        <f>AVERAGE(BP24:BS24)</f>
        <v>2.86714152292299</v>
      </c>
      <c r="BZ24" s="131"/>
      <c r="CA24" s="131"/>
      <c r="CB24" s="132"/>
      <c r="CC24" s="134"/>
      <c r="CD24" s="134"/>
      <c r="CE24" s="134"/>
      <c r="CF24" s="134"/>
      <c r="CG24" s="134"/>
      <c r="CH24" s="134"/>
      <c r="CI24" s="134"/>
      <c r="CJ24" s="132"/>
      <c r="CK24" s="132"/>
      <c r="CL24" s="132"/>
      <c r="CM24" s="132"/>
    </row>
    <row r="25" spans="60:91" ht="14.45" x14ac:dyDescent="0.3">
      <c r="BH25" s="131"/>
      <c r="BI25" s="131"/>
      <c r="BJ25" s="131"/>
      <c r="BK25" s="131"/>
      <c r="BL25" s="131"/>
      <c r="BM25" s="131"/>
      <c r="BN25" s="143"/>
      <c r="BO25" s="145"/>
      <c r="BP25" s="145"/>
      <c r="BQ25" s="145"/>
      <c r="BR25" s="145"/>
      <c r="BS25" s="145"/>
      <c r="BT25" s="145"/>
      <c r="BU25" s="145"/>
      <c r="BV25" s="145"/>
      <c r="BW25" s="145"/>
      <c r="BX25" s="145"/>
      <c r="BY25" s="152"/>
      <c r="BZ25" s="131"/>
      <c r="CA25" s="131"/>
      <c r="CB25" s="132"/>
      <c r="CC25" s="134"/>
      <c r="CD25" s="134"/>
      <c r="CE25" s="134"/>
      <c r="CF25" s="134"/>
      <c r="CG25" s="134"/>
      <c r="CH25" s="134"/>
      <c r="CI25" s="134"/>
      <c r="CJ25" s="134"/>
      <c r="CK25" s="132"/>
      <c r="CL25" s="132"/>
      <c r="CM25" s="132"/>
    </row>
    <row r="26" spans="60:91" ht="14.45" x14ac:dyDescent="0.3">
      <c r="BH26" s="131"/>
      <c r="BI26" s="131"/>
      <c r="BJ26" s="131"/>
      <c r="BK26" s="131"/>
      <c r="BL26" s="131"/>
      <c r="BM26" s="131"/>
      <c r="BN26" s="143"/>
      <c r="BO26" s="144" t="s">
        <v>156</v>
      </c>
      <c r="BP26" s="145" t="s">
        <v>157</v>
      </c>
      <c r="BQ26" s="145"/>
      <c r="BR26" s="145"/>
      <c r="BS26" s="145"/>
      <c r="BT26" s="145"/>
      <c r="BU26" s="145"/>
      <c r="BV26" s="145"/>
      <c r="BW26" s="145"/>
      <c r="BX26" s="145"/>
      <c r="BY26" s="152"/>
      <c r="BZ26" s="131"/>
      <c r="CA26" s="131"/>
      <c r="CB26" s="132"/>
      <c r="CC26" s="134"/>
      <c r="CD26" s="134"/>
      <c r="CE26" s="134"/>
      <c r="CF26" s="134"/>
      <c r="CG26" s="134"/>
      <c r="CH26" s="134"/>
      <c r="CI26" s="134"/>
      <c r="CJ26" s="134"/>
      <c r="CK26" s="132"/>
      <c r="CL26" s="132"/>
      <c r="CM26" s="132"/>
    </row>
    <row r="27" spans="60:91" ht="14.45" x14ac:dyDescent="0.3">
      <c r="BH27" s="131"/>
      <c r="BI27" s="131"/>
      <c r="BJ27" s="131"/>
      <c r="BK27" s="131"/>
      <c r="BL27" s="131"/>
      <c r="BM27" s="131"/>
      <c r="BN27" s="143"/>
      <c r="BO27" s="145"/>
      <c r="BP27" s="153" t="s">
        <v>124</v>
      </c>
      <c r="BQ27" s="153" t="s">
        <v>125</v>
      </c>
      <c r="BR27" s="153" t="s">
        <v>126</v>
      </c>
      <c r="BS27" s="153" t="s">
        <v>127</v>
      </c>
      <c r="BT27" s="153" t="s">
        <v>128</v>
      </c>
      <c r="BU27" s="153" t="s">
        <v>129</v>
      </c>
      <c r="BV27" s="153" t="s">
        <v>130</v>
      </c>
      <c r="BW27" s="153" t="s">
        <v>131</v>
      </c>
      <c r="BX27" s="145"/>
      <c r="BY27" s="152"/>
      <c r="BZ27" s="131"/>
      <c r="CA27" s="131"/>
      <c r="CB27" s="132"/>
      <c r="CC27" s="133"/>
      <c r="CD27" s="134"/>
      <c r="CE27" s="133"/>
      <c r="CF27" s="134"/>
      <c r="CG27" s="134"/>
      <c r="CH27" s="134"/>
      <c r="CI27" s="134"/>
      <c r="CJ27" s="134"/>
      <c r="CK27" s="132"/>
      <c r="CL27" s="132"/>
      <c r="CM27" s="132"/>
    </row>
    <row r="28" spans="60:91" ht="14.45" x14ac:dyDescent="0.3">
      <c r="BH28" s="131"/>
      <c r="BI28" s="131"/>
      <c r="BJ28" s="131"/>
      <c r="BK28" s="131"/>
      <c r="BL28" s="131"/>
      <c r="BM28" s="131"/>
      <c r="BN28" s="143"/>
      <c r="BO28" s="145"/>
      <c r="BP28" s="154">
        <v>2.87979046783079</v>
      </c>
      <c r="BQ28" s="154">
        <v>2.8862359962744399</v>
      </c>
      <c r="BR28" s="154">
        <v>2.8952255447313102</v>
      </c>
      <c r="BS28" s="154">
        <v>2.9114792295702099</v>
      </c>
      <c r="BT28" s="154">
        <v>2.92478764045907</v>
      </c>
      <c r="BU28" s="154">
        <v>2.9313520578905301</v>
      </c>
      <c r="BV28" s="154">
        <v>2.9488666202170299</v>
      </c>
      <c r="BW28" s="154">
        <v>2.9672225449874401</v>
      </c>
      <c r="BX28" s="145"/>
      <c r="BY28" s="151">
        <f>AVERAGE(BP28:BW28)</f>
        <v>2.9181200127451019</v>
      </c>
      <c r="BZ28" s="131"/>
      <c r="CA28" s="131"/>
      <c r="CB28" s="132"/>
      <c r="CC28" s="139"/>
      <c r="CD28" s="134"/>
      <c r="CE28" s="134"/>
      <c r="CF28" s="134"/>
      <c r="CG28" s="134"/>
      <c r="CH28" s="134"/>
      <c r="CI28" s="134"/>
      <c r="CJ28" s="134"/>
      <c r="CK28" s="132"/>
      <c r="CL28" s="132"/>
      <c r="CM28" s="132"/>
    </row>
    <row r="29" spans="60:91" ht="14.45" x14ac:dyDescent="0.3">
      <c r="BH29" s="131"/>
      <c r="BI29" s="131"/>
      <c r="BJ29" s="131"/>
      <c r="BK29" s="131"/>
      <c r="BL29" s="131"/>
      <c r="BM29" s="131"/>
      <c r="BN29" s="143"/>
      <c r="BO29" s="145"/>
      <c r="BP29" s="145"/>
      <c r="BQ29" s="145"/>
      <c r="BR29" s="145"/>
      <c r="BS29" s="145"/>
      <c r="BT29" s="145"/>
      <c r="BU29" s="145"/>
      <c r="BV29" s="145"/>
      <c r="BW29" s="145"/>
      <c r="BX29" s="145"/>
      <c r="BY29" s="152"/>
      <c r="BZ29" s="131"/>
      <c r="CA29" s="131"/>
      <c r="CB29" s="132"/>
      <c r="CC29" s="134"/>
      <c r="CD29" s="134"/>
      <c r="CE29" s="134"/>
      <c r="CF29" s="134"/>
      <c r="CG29" s="134"/>
      <c r="CH29" s="134"/>
      <c r="CI29" s="134"/>
      <c r="CJ29" s="134"/>
      <c r="CK29" s="132"/>
      <c r="CL29" s="132"/>
      <c r="CM29" s="132"/>
    </row>
    <row r="30" spans="60:91" ht="14.45" x14ac:dyDescent="0.3">
      <c r="BH30" s="131"/>
      <c r="BI30" s="131"/>
      <c r="BJ30" s="131"/>
      <c r="BK30" s="131"/>
      <c r="BL30" s="131"/>
      <c r="BM30" s="131"/>
      <c r="BN30" s="143"/>
      <c r="BO30" s="145"/>
      <c r="BP30" s="145"/>
      <c r="BQ30" s="145"/>
      <c r="BR30" s="145"/>
      <c r="BS30" s="145"/>
      <c r="BT30" s="145"/>
      <c r="BU30" s="145"/>
      <c r="BV30" s="145"/>
      <c r="BW30" s="145"/>
      <c r="BX30" s="155" t="s">
        <v>158</v>
      </c>
      <c r="BY30" s="156">
        <f>(BY28-BY24)/BY24</f>
        <v>1.7780248869661817E-2</v>
      </c>
      <c r="BZ30" s="131"/>
      <c r="CA30" s="131"/>
      <c r="CB30" s="132"/>
      <c r="CC30" s="134"/>
      <c r="CD30" s="134"/>
      <c r="CE30" s="134"/>
      <c r="CF30" s="134"/>
      <c r="CG30" s="134"/>
      <c r="CH30" s="134"/>
      <c r="CI30" s="134"/>
      <c r="CJ30" s="134"/>
      <c r="CK30" s="132"/>
      <c r="CL30" s="132"/>
      <c r="CM30" s="132"/>
    </row>
    <row r="31" spans="60:91" ht="14.45" x14ac:dyDescent="0.3">
      <c r="BH31" s="131"/>
      <c r="BI31" s="131"/>
      <c r="BJ31" s="131"/>
      <c r="BK31" s="131"/>
      <c r="BL31" s="131"/>
      <c r="BM31" s="131"/>
      <c r="BN31" s="157"/>
      <c r="BO31" s="158"/>
      <c r="BP31" s="158"/>
      <c r="BQ31" s="158"/>
      <c r="BR31" s="158"/>
      <c r="BS31" s="158"/>
      <c r="BT31" s="158"/>
      <c r="BU31" s="158"/>
      <c r="BV31" s="158"/>
      <c r="BW31" s="158"/>
      <c r="BX31" s="158"/>
      <c r="BY31" s="159"/>
      <c r="BZ31" s="131"/>
      <c r="CA31" s="131"/>
      <c r="CB31" s="132"/>
      <c r="CC31" s="134"/>
      <c r="CD31" s="134"/>
      <c r="CE31" s="134"/>
      <c r="CF31" s="134"/>
      <c r="CG31" s="134"/>
      <c r="CH31" s="134"/>
      <c r="CI31" s="134"/>
      <c r="CJ31" s="134"/>
      <c r="CK31" s="132"/>
      <c r="CL31" s="132"/>
      <c r="CM31" s="132"/>
    </row>
    <row r="32" spans="60:91" ht="14.45" x14ac:dyDescent="0.3">
      <c r="BH32" s="131"/>
      <c r="BI32" s="131"/>
      <c r="BJ32" s="131"/>
      <c r="BK32" s="131"/>
      <c r="BL32" s="131"/>
      <c r="BM32" s="131"/>
      <c r="BN32" s="131"/>
      <c r="BO32" s="131"/>
      <c r="BP32" s="131"/>
      <c r="BQ32" s="131"/>
      <c r="BR32" s="131"/>
      <c r="BS32" s="131"/>
      <c r="BT32" s="131"/>
      <c r="BU32" s="131"/>
      <c r="BV32" s="131"/>
      <c r="BW32" s="131"/>
      <c r="BX32" s="131"/>
      <c r="BY32" s="131"/>
      <c r="BZ32" s="131"/>
      <c r="CA32" s="131"/>
      <c r="CB32" s="132"/>
      <c r="CC32" s="134"/>
      <c r="CD32" s="134"/>
      <c r="CE32" s="134"/>
      <c r="CF32" s="134"/>
      <c r="CG32" s="134"/>
      <c r="CH32" s="134"/>
      <c r="CI32" s="134"/>
      <c r="CJ32" s="134"/>
      <c r="CK32" s="132"/>
      <c r="CL32" s="132"/>
      <c r="CM32" s="132"/>
    </row>
    <row r="33" spans="75:91" ht="13.15" x14ac:dyDescent="0.25">
      <c r="CB33" s="132"/>
      <c r="CC33" s="132"/>
      <c r="CD33" s="132"/>
      <c r="CE33" s="132"/>
      <c r="CF33" s="132"/>
      <c r="CG33" s="132"/>
      <c r="CH33" s="132"/>
      <c r="CI33" s="132"/>
      <c r="CJ33" s="132"/>
      <c r="CK33" s="132"/>
      <c r="CL33" s="132"/>
      <c r="CM33" s="132"/>
    </row>
    <row r="34" spans="75:91" ht="13.15" x14ac:dyDescent="0.25">
      <c r="BW34" s="132"/>
      <c r="BX34" s="132"/>
      <c r="BY34" s="132"/>
      <c r="BZ34" s="132"/>
      <c r="CA34" s="132"/>
      <c r="CB34" s="132"/>
      <c r="CC34" s="132"/>
      <c r="CD34" s="132"/>
      <c r="CE34" s="132"/>
      <c r="CF34" s="132"/>
      <c r="CG34" s="132"/>
      <c r="CH34" s="132"/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YPP Models budgets FY21</vt:lpstr>
      <vt:lpstr>CAF Fall 2019</vt:lpstr>
      <vt:lpstr>'CAF Fall 2019'!Print_Area</vt:lpstr>
      <vt:lpstr>'YPP Models budgets FY21'!Print_Area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kara</dc:creator>
  <cp:lastModifiedBy> </cp:lastModifiedBy>
  <cp:lastPrinted>2020-03-06T15:17:15Z</cp:lastPrinted>
  <dcterms:created xsi:type="dcterms:W3CDTF">2020-03-06T14:57:44Z</dcterms:created>
  <dcterms:modified xsi:type="dcterms:W3CDTF">2020-03-06T19:28:26Z</dcterms:modified>
</cp:coreProperties>
</file>