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60" yWindow="4480" windowWidth="8000" windowHeight="12520" activeTab="0"/>
  </bookViews>
  <sheets>
    <sheet name="Version 1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<sst xmlns="http://schemas.openxmlformats.org/spreadsheetml/2006/main" count="76" uniqueCount="62">
  <si>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What is the member's retirement date?</t>
  </si>
  <si>
    <t>In what year did the member last receive creditable service?</t>
  </si>
  <si>
    <t>Does this member violate Section 14?</t>
  </si>
  <si>
    <t>Does Year 3 Violate Section 18?</t>
  </si>
  <si>
    <t>Does Year 2 Violate Section 18?</t>
  </si>
  <si>
    <t>Does Year 1 Violate Section 18?</t>
  </si>
  <si>
    <t>Year 1 Regular Compensation to use:</t>
  </si>
  <si>
    <t>Year 2 Regular Compensation to use:</t>
  </si>
  <si>
    <t>Year 3 Regular Compensation to use:</t>
  </si>
  <si>
    <t>Year 4 Regular Compensation to use:</t>
  </si>
  <si>
    <t>Year 5 Regular Compensation to use:</t>
  </si>
  <si>
    <t>Does Year 4 Violate Section 18?</t>
  </si>
  <si>
    <t>Does Year 5 Violate Section 18?</t>
  </si>
  <si>
    <t>1.) Did this member have an increase in the number of hours worked?</t>
  </si>
  <si>
    <t>2.) Did this member have a bona fide change in position?</t>
  </si>
  <si>
    <t>NO</t>
  </si>
  <si>
    <t>YES</t>
  </si>
  <si>
    <t>Does this member violate Section 18?</t>
  </si>
  <si>
    <t>Year</t>
  </si>
  <si>
    <t>Rate of Regular Compensation</t>
  </si>
  <si>
    <t>Section 14 Effective Date:</t>
  </si>
  <si>
    <t>Year 1</t>
  </si>
  <si>
    <t>Year 2</t>
  </si>
  <si>
    <t>Year 3</t>
  </si>
  <si>
    <t>Year 4</t>
  </si>
  <si>
    <t>Year 5</t>
  </si>
  <si>
    <t>Section 18 Effective Date:</t>
  </si>
  <si>
    <t>Regular Compensation Received</t>
  </si>
  <si>
    <t>Year 6</t>
  </si>
  <si>
    <t>Year 7</t>
  </si>
  <si>
    <t xml:space="preserve">     sentence of the first paragraph of the definition of "regular</t>
  </si>
  <si>
    <t xml:space="preserve">     compensation"?</t>
  </si>
  <si>
    <t>Section 14 of Chapter 176 of the Acts of 2011</t>
  </si>
  <si>
    <t>Section 18 of Chapter 176 of the Acts of 2011</t>
  </si>
  <si>
    <t>Exceptions: Answer each of the following questions with "YES" or "NO".</t>
  </si>
  <si>
    <t>Fill in all applicable shaded cells in order from top to bottom.</t>
  </si>
  <si>
    <t>In what year did the member last receive creditable service (e.g. 2012)?</t>
  </si>
  <si>
    <t>Does this member potentially violate Section 18?</t>
  </si>
  <si>
    <t>Yes</t>
  </si>
  <si>
    <t>Average if violate Section 14:</t>
  </si>
  <si>
    <t>Average if violate Section 18:</t>
  </si>
  <si>
    <t>Average to use in calculating retirement benefit:</t>
  </si>
  <si>
    <t>No</t>
  </si>
  <si>
    <t xml:space="preserve">     2) If Section 14 is not violated, provide 5 years if he/she became a member prior to April 2, 2012. Otherwise, provide 7 years.</t>
  </si>
  <si>
    <t xml:space="preserve">     Note, if the highest years of regular compensation are not the last 3 or 5, please type over the dates that auto-filled from above.</t>
  </si>
  <si>
    <t xml:space="preserve">     1) If Section 14 is violated, provide the last 7 years of regular compensation immediately preceding retirement.</t>
  </si>
  <si>
    <t xml:space="preserve">     3) Starting with the most recent time period as Year 1, enter the beginning and ending dates (i.e. 1/1/2012 - 12/31/2012).</t>
  </si>
  <si>
    <t>4.) For teachers only, did this teacher perform services set forth in the third</t>
  </si>
  <si>
    <t>Is this member subject to the provisions of Section 14?</t>
  </si>
  <si>
    <t>Is this member subject to the provisions of Section 18?</t>
  </si>
  <si>
    <t xml:space="preserve">     2) Enter the corresponding annual rates of regular compensation.</t>
  </si>
  <si>
    <t>3.) Did the member have a salary or salary schedule modification negotiated</t>
  </si>
  <si>
    <t xml:space="preserve">     for bargaining unit members of Chapter 150E?</t>
  </si>
  <si>
    <r>
      <t xml:space="preserve">Is the benefit based on a 3-year or 5-year average </t>
    </r>
    <r>
      <rPr>
        <i/>
        <sz val="10"/>
        <rFont val="Arial"/>
        <family val="2"/>
      </rPr>
      <t>(Default is 3-year)</t>
    </r>
    <r>
      <rPr>
        <sz val="10"/>
        <rFont val="Arial"/>
        <family val="0"/>
      </rPr>
      <t>?</t>
    </r>
  </si>
  <si>
    <t>Answer only if there is a potential Section 18 violation.</t>
  </si>
  <si>
    <t xml:space="preserve">     1) Starting with the most recent time period  as Year 1, enter the last 5 years of creditable service.</t>
  </si>
  <si>
    <t>Member's Name:</t>
  </si>
  <si>
    <t>Board Name:</t>
  </si>
  <si>
    <t>Initials:</t>
  </si>
  <si>
    <t>Date:</t>
  </si>
  <si>
    <t xml:space="preserve">         Enter the beginning and ending dates (i.e. 1/1/12 - 12/31/12).</t>
  </si>
  <si>
    <t>YES, Contact PERAC for help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</si>
</sst>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66" fontId="0" fillId="0" borderId="0" xfId="0" applyNumberForma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4" fontId="0" fillId="34" borderId="0" xfId="0" applyNumberFormat="1" applyFill="1" applyAlignment="1" applyProtection="1">
      <alignment horizontal="center"/>
      <protection locked="0"/>
    </xf>
    <xf numFmtId="0" fontId="0" fillId="34" borderId="0" xfId="0" applyNumberFormat="1" applyFill="1" applyAlignment="1" applyProtection="1">
      <alignment horizontal="center"/>
      <protection locked="0"/>
    </xf>
    <xf numFmtId="166" fontId="0" fillId="34" borderId="0" xfId="0" applyNumberForma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34" borderId="0" xfId="0" applyNumberForma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workbookViewId="0" topLeftCell="B19">
      <selection activeCell="B72" sqref="B72"/>
    </sheetView>
  </sheetViews>
  <sheetFormatPr defaultColWidth="8.8515625" defaultRowHeight="12.75"/>
  <cols>
    <col min="1" max="1" width="63.421875" style="0" customWidth="1"/>
    <col min="2" max="2" width="26.140625" style="0" bestFit="1" customWidth="1"/>
    <col min="3" max="3" width="28.140625" style="0" customWidth="1"/>
    <col min="4" max="4" width="12.140625" style="0" hidden="1" customWidth="1"/>
    <col min="5" max="5" width="9.140625" style="0" hidden="1" customWidth="1"/>
    <col min="6" max="6" width="11.421875" style="0" hidden="1" customWidth="1"/>
    <col min="7" max="7" width="9.140625" style="0" hidden="1" customWidth="1"/>
    <col min="8" max="8" width="13.8515625" style="0" hidden="1" customWidth="1"/>
    <col min="9" max="9" width="10.140625" style="0" hidden="1" customWidth="1"/>
  </cols>
  <sheetData>
    <row r="1" spans="1:3" ht="20.25" customHeight="1">
      <c r="A1" s="1" t="s">
        <v>56</v>
      </c>
      <c r="B1" s="34"/>
      <c r="C1" s="34"/>
    </row>
    <row r="2" spans="1:3" ht="20.25" customHeight="1">
      <c r="A2" s="1" t="s">
        <v>57</v>
      </c>
      <c r="B2" s="34"/>
      <c r="C2" s="34"/>
    </row>
    <row r="3" spans="1:3" s="17" customFormat="1" ht="12.75" customHeight="1">
      <c r="A3" s="11"/>
      <c r="B3" s="31"/>
      <c r="C3" s="31"/>
    </row>
    <row r="4" ht="12">
      <c r="A4" s="9" t="s">
        <v>35</v>
      </c>
    </row>
    <row r="6" spans="1:2" ht="15">
      <c r="A6" s="14" t="s">
        <v>32</v>
      </c>
      <c r="B6" s="2"/>
    </row>
    <row r="7" ht="12">
      <c r="B7" s="2"/>
    </row>
    <row r="8" spans="1:2" ht="12">
      <c r="A8" s="1" t="s">
        <v>20</v>
      </c>
      <c r="B8" s="2">
        <v>41001</v>
      </c>
    </row>
    <row r="10" spans="1:2" ht="12">
      <c r="A10" s="1" t="s">
        <v>0</v>
      </c>
      <c r="B10" s="27"/>
    </row>
    <row r="11" spans="1:2" ht="12">
      <c r="A11" s="1" t="s">
        <v>48</v>
      </c>
      <c r="B11" s="2" t="str">
        <f>IF(B10&gt;=B8,"YES","NO")</f>
        <v>NO</v>
      </c>
    </row>
    <row r="12" ht="12">
      <c r="A12" s="1"/>
    </row>
    <row r="13" spans="1:2" ht="12">
      <c r="A13" s="1" t="s">
        <v>36</v>
      </c>
      <c r="B13" s="28"/>
    </row>
    <row r="14" spans="1:2" ht="12">
      <c r="A14" s="1"/>
      <c r="B14" s="10"/>
    </row>
    <row r="15" spans="1:3" ht="12">
      <c r="A15" s="37" t="s">
        <v>55</v>
      </c>
      <c r="B15" s="37"/>
      <c r="C15" s="37"/>
    </row>
    <row r="16" spans="1:3" ht="12">
      <c r="A16" s="9" t="s">
        <v>60</v>
      </c>
      <c r="B16" s="9"/>
      <c r="C16" s="9"/>
    </row>
    <row r="17" spans="1:2" ht="12">
      <c r="A17" s="9" t="s">
        <v>50</v>
      </c>
      <c r="B17" s="10"/>
    </row>
    <row r="18" spans="2:3" ht="12">
      <c r="B18" s="6" t="s">
        <v>18</v>
      </c>
      <c r="C18" t="s">
        <v>19</v>
      </c>
    </row>
    <row r="19" spans="1:4" ht="12">
      <c r="A19" s="1" t="s">
        <v>21</v>
      </c>
      <c r="B19" s="32"/>
      <c r="C19" s="29"/>
      <c r="D19" s="4">
        <f>(C20*2)</f>
        <v>0</v>
      </c>
    </row>
    <row r="20" spans="1:4" ht="12">
      <c r="A20" s="1" t="s">
        <v>22</v>
      </c>
      <c r="B20" s="32"/>
      <c r="C20" s="29"/>
      <c r="D20" s="4">
        <f>(C21*2)</f>
        <v>0</v>
      </c>
    </row>
    <row r="21" spans="1:4" ht="12">
      <c r="A21" s="1" t="s">
        <v>23</v>
      </c>
      <c r="B21" s="32"/>
      <c r="C21" s="29"/>
      <c r="D21" s="4">
        <f>(C22*2)</f>
        <v>0</v>
      </c>
    </row>
    <row r="22" spans="1:4" ht="12">
      <c r="A22" s="1" t="s">
        <v>24</v>
      </c>
      <c r="B22" s="32"/>
      <c r="C22" s="29"/>
      <c r="D22" s="4">
        <f>(C23*2)</f>
        <v>0</v>
      </c>
    </row>
    <row r="23" spans="1:3" ht="12">
      <c r="A23" s="1" t="s">
        <v>25</v>
      </c>
      <c r="B23" s="32"/>
      <c r="C23" s="29"/>
    </row>
    <row r="24" ht="12">
      <c r="E24" t="b">
        <f>OR((C22&gt;D22),(C21&gt;D21),(C20&gt;D20),(C19&gt;D19))</f>
        <v>0</v>
      </c>
    </row>
    <row r="25" spans="1:2" ht="12.75" thickBot="1">
      <c r="A25" s="1" t="s">
        <v>2</v>
      </c>
      <c r="B25" s="21" t="str">
        <f>IF((E24=TRUE),"YES, use average of the last 5 years","NO, use high 3-year average (or high 5-year average if became a member after 4/2/2012)")</f>
        <v>NO, use high 3-year average (or high 5-year average if became a member after 4/2/2012)</v>
      </c>
    </row>
    <row r="26" spans="1:2" ht="12.75" thickBot="1">
      <c r="A26" s="1" t="s">
        <v>39</v>
      </c>
      <c r="B26" s="16" t="str">
        <f>IF($E$24=TRUE,SUM($C$19:$C$23)/5,"N/A")</f>
        <v>N/A</v>
      </c>
    </row>
    <row r="27" ht="12">
      <c r="C27" s="25"/>
    </row>
    <row r="28" spans="1:2" ht="15">
      <c r="A28" s="14" t="s">
        <v>33</v>
      </c>
      <c r="B28" s="2"/>
    </row>
    <row r="29" spans="1:2" ht="12">
      <c r="A29" s="12"/>
      <c r="B29" s="2"/>
    </row>
    <row r="30" spans="1:2" ht="12" hidden="1">
      <c r="A30" s="13" t="s">
        <v>26</v>
      </c>
      <c r="B30" s="2">
        <v>41001</v>
      </c>
    </row>
    <row r="31" ht="12" hidden="1">
      <c r="B31" s="2"/>
    </row>
    <row r="32" spans="1:2" ht="12" hidden="1">
      <c r="A32" s="1" t="s">
        <v>0</v>
      </c>
      <c r="B32" s="2">
        <f>B10</f>
        <v>0</v>
      </c>
    </row>
    <row r="33" spans="1:2" ht="12">
      <c r="A33" s="1" t="s">
        <v>49</v>
      </c>
      <c r="B33" s="2" t="str">
        <f>IF(B10&gt;=B30,"YES","NO")</f>
        <v>NO</v>
      </c>
    </row>
    <row r="34" spans="1:2" ht="12" hidden="1">
      <c r="A34" s="1"/>
      <c r="B34" s="2"/>
    </row>
    <row r="35" spans="1:2" ht="12" hidden="1">
      <c r="A35" s="1" t="s">
        <v>1</v>
      </c>
      <c r="B35" s="10">
        <f>B13</f>
        <v>0</v>
      </c>
    </row>
    <row r="36" spans="1:2" ht="12">
      <c r="A36" s="1"/>
      <c r="B36" s="10"/>
    </row>
    <row r="37" spans="1:4" ht="12">
      <c r="A37" s="1" t="s">
        <v>53</v>
      </c>
      <c r="B37" s="28"/>
      <c r="D37">
        <v>3</v>
      </c>
    </row>
    <row r="38" spans="1:4" ht="12">
      <c r="A38" s="1"/>
      <c r="B38" s="2"/>
      <c r="D38">
        <v>5</v>
      </c>
    </row>
    <row r="39" spans="1:3" ht="12">
      <c r="A39" s="36" t="s">
        <v>45</v>
      </c>
      <c r="B39" s="36"/>
      <c r="C39" s="36"/>
    </row>
    <row r="40" spans="1:3" ht="12">
      <c r="A40" s="36" t="s">
        <v>43</v>
      </c>
      <c r="B40" s="36"/>
      <c r="C40" s="36"/>
    </row>
    <row r="41" spans="1:3" ht="12">
      <c r="A41" s="26" t="s">
        <v>46</v>
      </c>
      <c r="B41" s="17"/>
      <c r="C41" s="17"/>
    </row>
    <row r="42" spans="1:3" ht="12">
      <c r="A42" s="26" t="s">
        <v>44</v>
      </c>
      <c r="B42" s="17"/>
      <c r="C42" s="17"/>
    </row>
    <row r="43" spans="1:3" ht="12">
      <c r="A43" s="11"/>
      <c r="B43" s="17"/>
      <c r="C43" s="17"/>
    </row>
    <row r="44" spans="1:3" ht="12">
      <c r="A44" s="1"/>
      <c r="B44" s="5" t="s">
        <v>18</v>
      </c>
      <c r="C44" t="s">
        <v>27</v>
      </c>
    </row>
    <row r="45" spans="1:5" ht="12">
      <c r="A45" s="1" t="s">
        <v>21</v>
      </c>
      <c r="B45" s="32">
        <f>B19</f>
        <v>0</v>
      </c>
      <c r="C45" s="29"/>
      <c r="D45" s="4">
        <f>((C46+C47)/2)*1.1</f>
        <v>0</v>
      </c>
      <c r="E45" s="3"/>
    </row>
    <row r="46" spans="1:4" ht="12">
      <c r="A46" s="1" t="s">
        <v>22</v>
      </c>
      <c r="B46" s="32">
        <f>B20</f>
        <v>0</v>
      </c>
      <c r="C46" s="29"/>
      <c r="D46" s="4">
        <f>((C47+C48)/2)*1.1</f>
        <v>0</v>
      </c>
    </row>
    <row r="47" spans="1:4" ht="12">
      <c r="A47" s="1" t="s">
        <v>23</v>
      </c>
      <c r="B47" s="32">
        <f>B21</f>
        <v>0</v>
      </c>
      <c r="C47" s="29"/>
      <c r="D47" s="4">
        <f>((C48+C49)/2)*1.1</f>
        <v>0</v>
      </c>
    </row>
    <row r="48" spans="1:5" ht="12">
      <c r="A48" s="1" t="s">
        <v>24</v>
      </c>
      <c r="B48" s="32">
        <f>B22</f>
        <v>0</v>
      </c>
      <c r="C48" s="29"/>
      <c r="D48" s="4">
        <f>((C49+C50)/2)*1.1</f>
        <v>0</v>
      </c>
      <c r="E48" t="b">
        <f>OR(C48&gt;D48)</f>
        <v>0</v>
      </c>
    </row>
    <row r="49" spans="1:5" ht="12">
      <c r="A49" s="1" t="s">
        <v>25</v>
      </c>
      <c r="B49" s="32">
        <f>B23</f>
        <v>0</v>
      </c>
      <c r="C49" s="29"/>
      <c r="D49" s="4">
        <f>((C50+C51)/2)*1.1</f>
        <v>0</v>
      </c>
      <c r="E49" t="b">
        <f>OR(C49&gt;D49)</f>
        <v>0</v>
      </c>
    </row>
    <row r="50" spans="1:10" ht="12">
      <c r="A50" s="1" t="s">
        <v>28</v>
      </c>
      <c r="B50" s="32"/>
      <c r="C50" s="29"/>
      <c r="D50" s="4"/>
      <c r="J50" t="str">
        <f>IF(B37=5,"Enter information in these cells","Do not enter information in these cells ")</f>
        <v>Do not enter information in these cells </v>
      </c>
    </row>
    <row r="51" spans="1:10" ht="12">
      <c r="A51" s="1" t="s">
        <v>29</v>
      </c>
      <c r="B51" s="32"/>
      <c r="C51" s="29"/>
      <c r="D51" s="4"/>
      <c r="J51" t="str">
        <f>IF(B37=5,"Enter information in these cells","Do not enter information in these cells ")</f>
        <v>Do not enter information in these cells </v>
      </c>
    </row>
    <row r="52" ht="12">
      <c r="A52" s="1"/>
    </row>
    <row r="53" ht="12">
      <c r="A53" s="1"/>
    </row>
    <row r="54" spans="1:3" ht="12">
      <c r="A54" s="11" t="s">
        <v>5</v>
      </c>
      <c r="B54" s="15" t="str">
        <f>IF(C45&lt;D45,"NO","YES")</f>
        <v>YES</v>
      </c>
      <c r="C54" s="17"/>
    </row>
    <row r="55" spans="1:3" ht="12">
      <c r="A55" s="11" t="s">
        <v>4</v>
      </c>
      <c r="B55" s="15" t="str">
        <f>IF(C46&lt;D46,"NO","YES")</f>
        <v>YES</v>
      </c>
      <c r="C55" s="17"/>
    </row>
    <row r="56" spans="1:3" ht="12">
      <c r="A56" s="11" t="s">
        <v>3</v>
      </c>
      <c r="B56" s="15" t="str">
        <f>IF(C47&lt;D47,"NO","YES")</f>
        <v>YES</v>
      </c>
      <c r="C56" s="17"/>
    </row>
    <row r="57" spans="1:3" ht="12">
      <c r="A57" s="11" t="s">
        <v>11</v>
      </c>
      <c r="B57" s="19" t="str">
        <f>IF(C50&lt;&gt;0,IF(E48=FALSE,"NO","YES"),"N/A")</f>
        <v>N/A</v>
      </c>
      <c r="C57" s="17"/>
    </row>
    <row r="58" spans="1:3" ht="12">
      <c r="A58" s="11" t="s">
        <v>12</v>
      </c>
      <c r="B58" s="19" t="str">
        <f>IF(C50&lt;&gt;0,IF(E49=FALSE,"NO","YES"),"N/A")</f>
        <v>N/A</v>
      </c>
      <c r="C58" s="4"/>
    </row>
    <row r="59" ht="12">
      <c r="B59" s="5"/>
    </row>
    <row r="60" spans="1:5" ht="12">
      <c r="A60" s="1" t="s">
        <v>6</v>
      </c>
      <c r="B60" s="23">
        <f>IF(E60=TRUE,D45,C45)</f>
        <v>0</v>
      </c>
      <c r="E60" t="b">
        <f>OR(C45&gt;D45)</f>
        <v>0</v>
      </c>
    </row>
    <row r="61" spans="1:5" ht="12">
      <c r="A61" s="1" t="s">
        <v>7</v>
      </c>
      <c r="B61" s="23">
        <f>IF(E61=TRUE,D46,C46)</f>
        <v>0</v>
      </c>
      <c r="E61" t="b">
        <f>OR(C46&gt;D46)</f>
        <v>0</v>
      </c>
    </row>
    <row r="62" spans="1:5" ht="12">
      <c r="A62" s="1" t="s">
        <v>8</v>
      </c>
      <c r="B62" s="23">
        <f>IF(E62=TRUE,D47,C47)</f>
        <v>0</v>
      </c>
      <c r="E62" t="b">
        <f>OR(C47&gt;D47)</f>
        <v>0</v>
      </c>
    </row>
    <row r="63" spans="1:5" ht="12">
      <c r="A63" s="1" t="s">
        <v>9</v>
      </c>
      <c r="B63" s="23" t="str">
        <f>IF(C50&lt;&gt;0,IF(E63=TRUE,D48,C48),"N/A")</f>
        <v>N/A</v>
      </c>
      <c r="E63" t="b">
        <f>OR(C48&gt;D48)</f>
        <v>0</v>
      </c>
    </row>
    <row r="64" spans="1:5" ht="12">
      <c r="A64" s="1" t="s">
        <v>10</v>
      </c>
      <c r="B64" s="23" t="str">
        <f>IF(C50&lt;&gt;0,IF(E64=TRUE,D49,C49),"N/A")</f>
        <v>N/A</v>
      </c>
      <c r="E64" t="b">
        <f>OR(C49&gt;D49)</f>
        <v>0</v>
      </c>
    </row>
    <row r="65" ht="12">
      <c r="B65" s="4"/>
    </row>
    <row r="66" spans="1:5" ht="12">
      <c r="A66" s="1" t="s">
        <v>37</v>
      </c>
      <c r="B66" s="18" t="str">
        <f>IF(E66&gt;=1,"YES, Continue to the Exceptions","NO")</f>
        <v>YES, Continue to the Exceptions</v>
      </c>
      <c r="E66">
        <f>COUNTIF(B54:B58,"=yes")</f>
        <v>3</v>
      </c>
    </row>
    <row r="67" spans="1:2" ht="12">
      <c r="A67" s="1"/>
      <c r="B67" s="18"/>
    </row>
    <row r="68" spans="1:2" ht="12">
      <c r="A68" s="7" t="s">
        <v>54</v>
      </c>
      <c r="B68" s="4"/>
    </row>
    <row r="69" ht="12.75" customHeight="1">
      <c r="A69" s="7" t="s">
        <v>34</v>
      </c>
    </row>
    <row r="71" spans="1:4" ht="12">
      <c r="A71" s="9" t="s">
        <v>13</v>
      </c>
      <c r="B71" s="30"/>
      <c r="D71" t="s">
        <v>16</v>
      </c>
    </row>
    <row r="72" spans="1:4" ht="12">
      <c r="A72" s="9" t="s">
        <v>14</v>
      </c>
      <c r="B72" s="30"/>
      <c r="D72" t="s">
        <v>15</v>
      </c>
    </row>
    <row r="73" spans="1:2" ht="12.75" customHeight="1">
      <c r="A73" s="8" t="s">
        <v>51</v>
      </c>
      <c r="B73" s="30"/>
    </row>
    <row r="74" spans="1:4" ht="12">
      <c r="A74" s="8" t="s">
        <v>52</v>
      </c>
      <c r="B74" s="20"/>
      <c r="D74" s="33" t="s">
        <v>61</v>
      </c>
    </row>
    <row r="75" spans="1:4" ht="12.75" customHeight="1">
      <c r="A75" s="8" t="s">
        <v>47</v>
      </c>
      <c r="B75" s="30"/>
      <c r="D75" s="33" t="s">
        <v>15</v>
      </c>
    </row>
    <row r="76" ht="12">
      <c r="A76" t="s">
        <v>30</v>
      </c>
    </row>
    <row r="77" ht="12">
      <c r="A77" t="s">
        <v>31</v>
      </c>
    </row>
    <row r="79" spans="1:5" ht="12.75" thickBot="1">
      <c r="A79" s="1" t="s">
        <v>17</v>
      </c>
      <c r="B79" s="22" t="str">
        <f>IF(E66&gt;0,IF(E79&lt;1,"YES","NO"),"NO")</f>
        <v>YES</v>
      </c>
      <c r="E79">
        <f>COUNTIF(B71:B75,"=yes")</f>
        <v>0</v>
      </c>
    </row>
    <row r="80" spans="1:2" ht="12.75" thickBot="1">
      <c r="A80" s="1" t="s">
        <v>40</v>
      </c>
      <c r="B80" s="16">
        <f>IF(B79="YES",IF(B37=5,(SUM($B$60:$B$64)/5),(SUM($B$60:$B$62)/3)),"N/A")</f>
        <v>0</v>
      </c>
    </row>
    <row r="81" ht="12.75" thickBot="1"/>
    <row r="82" spans="1:9" ht="12.75" thickBot="1">
      <c r="A82" s="1" t="s">
        <v>41</v>
      </c>
      <c r="B82" s="24" t="e">
        <f>SUM(I82:I85)</f>
        <v>#DIV/0!</v>
      </c>
      <c r="D82" t="s">
        <v>42</v>
      </c>
      <c r="E82" t="s">
        <v>42</v>
      </c>
      <c r="F82" t="b">
        <f>AND($E$24=FALSE,$B$79="NO")</f>
        <v>0</v>
      </c>
      <c r="G82">
        <f>IF(F82=FALSE,0,1)</f>
        <v>0</v>
      </c>
      <c r="H82" s="25" t="e">
        <f>IF(B37=5,ROUND(AVERAGE(C45:C49),2),ROUND(AVERAGE(C45:C47),2))</f>
        <v>#DIV/0!</v>
      </c>
      <c r="I82" s="25" t="e">
        <f>G82*H82</f>
        <v>#DIV/0!</v>
      </c>
    </row>
    <row r="83" spans="4:9" ht="12">
      <c r="D83" t="s">
        <v>42</v>
      </c>
      <c r="E83" t="s">
        <v>38</v>
      </c>
      <c r="F83" t="b">
        <f>AND($E$24=FALSE,$B$79="YES")</f>
        <v>1</v>
      </c>
      <c r="G83">
        <f>IF(F83=FALSE,0,1)</f>
        <v>1</v>
      </c>
      <c r="H83" s="25">
        <f>IF(C50&lt;&gt;0,ROUND(AVERAGE(B60:B64),2),ROUND(AVERAGE(B60:B62),2))</f>
        <v>0</v>
      </c>
      <c r="I83" s="25">
        <f>G83*H83</f>
        <v>0</v>
      </c>
    </row>
    <row r="84" spans="3:11" ht="20.25" customHeight="1">
      <c r="C84" s="1" t="s">
        <v>58</v>
      </c>
      <c r="D84" t="s">
        <v>38</v>
      </c>
      <c r="E84" t="s">
        <v>42</v>
      </c>
      <c r="F84" t="b">
        <f>AND($E$24=TRUE,$B$79="NO")</f>
        <v>0</v>
      </c>
      <c r="G84">
        <f>IF(F84=FALSE,0,1)</f>
        <v>0</v>
      </c>
      <c r="H84" s="25" t="e">
        <f>ROUND(AVERAGE(C19:C23),2)</f>
        <v>#DIV/0!</v>
      </c>
      <c r="I84" s="25" t="e">
        <f>G84*H84</f>
        <v>#DIV/0!</v>
      </c>
      <c r="J84" s="34"/>
      <c r="K84" s="34"/>
    </row>
    <row r="85" spans="3:11" ht="20.25" customHeight="1">
      <c r="C85" s="1" t="s">
        <v>59</v>
      </c>
      <c r="D85" t="s">
        <v>38</v>
      </c>
      <c r="E85" t="s">
        <v>38</v>
      </c>
      <c r="F85" t="b">
        <f>AND($E$24=TRUE,$B$79="YES")</f>
        <v>0</v>
      </c>
      <c r="G85">
        <f>IF(F85=FALSE,0,1)</f>
        <v>0</v>
      </c>
      <c r="H85" s="25">
        <f>ROUND(AVERAGE(B60:B64),2)</f>
        <v>0</v>
      </c>
      <c r="I85" s="25">
        <f>G85*H85</f>
        <v>0</v>
      </c>
      <c r="J85" s="35"/>
      <c r="K85" s="35"/>
    </row>
  </sheetData>
  <sheetProtection password="F34B" sheet="1" objects="1" scenarios="1" selectLockedCells="1"/>
  <mergeCells count="7">
    <mergeCell ref="B1:C1"/>
    <mergeCell ref="B2:C2"/>
    <mergeCell ref="J84:K84"/>
    <mergeCell ref="J85:K85"/>
    <mergeCell ref="A39:C39"/>
    <mergeCell ref="A40:C40"/>
    <mergeCell ref="A15:C15"/>
  </mergeCells>
  <dataValidations count="3">
    <dataValidation type="list" allowBlank="1" showInputMessage="1" showErrorMessage="1" sqref="B75 B73 B71">
      <formula1>'Version 1'!$D$71:$D$72</formula1>
    </dataValidation>
    <dataValidation type="list" allowBlank="1" showInputMessage="1" showErrorMessage="1" sqref="B37">
      <formula1>'Version 1'!$D$37:$D$38</formula1>
    </dataValidation>
    <dataValidation type="list" allowBlank="1" showInputMessage="1" showErrorMessage="1" sqref="B72">
      <formula1>'Version 1'!$D$74:$D$75</formula1>
    </dataValidation>
  </dataValidations>
  <printOptions/>
  <pageMargins left="0.39" right="0.26" top="0.31" bottom="0.49" header="0.18" footer="0.37"/>
  <pageSetup fitToHeight="1" fitToWidth="1" horizontalDpi="600" verticalDpi="600" orientation="portrait" scale="66"/>
  <headerFooter alignWithMargins="0">
    <oddFooter>&amp;L&amp;"Arial,Italic"&amp;8&amp;Z&amp;F&amp;C&amp;"Arial,Italic"&amp;8&amp;A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Kaitlyn Doucette</dc:creator>
  <cp:keywords/>
  <dc:description/>
  <cp:lastModifiedBy>Michael Litvack</cp:lastModifiedBy>
  <cp:lastPrinted>2012-07-31T12:18:54Z</cp:lastPrinted>
  <dcterms:created xsi:type="dcterms:W3CDTF">2012-06-14T14:35:25Z</dcterms:created>
  <dcterms:modified xsi:type="dcterms:W3CDTF">2014-04-15T16:15:20Z</dcterms:modified>
  <cp:category/>
  <cp:version/>
  <cp:contentType/>
  <cp:contentStatus/>
</cp:coreProperties>
</file>