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880" windowHeight="6675" activeTab="0"/>
  </bookViews>
  <sheets>
    <sheet name="1SUM99" sheetId="1" r:id="rId1"/>
    <sheet name="2SUM9099TREND" sheetId="2" r:id="rId2"/>
    <sheet name="3SUMNAA99" sheetId="3" r:id="rId3"/>
    <sheet name="4SUMNAA99" sheetId="4" r:id="rId4"/>
    <sheet name="5VOCCAT99" sheetId="5" r:id="rId5"/>
    <sheet name="6NOXCAT99" sheetId="6" r:id="rId6"/>
    <sheet name="7COTOT99" sheetId="7" r:id="rId7"/>
    <sheet name="8PTCTYVOC99" sheetId="8" r:id="rId8"/>
    <sheet name="9AREACTY99" sheetId="9" r:id="rId9"/>
    <sheet name="10FUELALLNOX" sheetId="10" r:id="rId10"/>
    <sheet name="11FUELALLCO" sheetId="11" r:id="rId11"/>
    <sheet name="12HPMOB99" sheetId="12" r:id="rId12"/>
    <sheet name="13-15OFFHWSUM" sheetId="13" r:id="rId13"/>
  </sheets>
  <definedNames>
    <definedName name="_Regression_Int" localSheetId="0" hidden="1">1</definedName>
    <definedName name="Print_Area_MI">'1SUM99'!$A$1:$G$56</definedName>
  </definedNames>
  <calcPr fullCalcOnLoad="1"/>
</workbook>
</file>

<file path=xl/sharedStrings.xml><?xml version="1.0" encoding="utf-8"?>
<sst xmlns="http://schemas.openxmlformats.org/spreadsheetml/2006/main" count="1051" uniqueCount="240">
  <si>
    <t xml:space="preserve">            SUMMARY 1999 MASSACHUSETTS PERIODIC EMISSION INVENTORIES</t>
  </si>
  <si>
    <t xml:space="preserve">             VOLATILE ORGANIC COMPOUNDS, NITROGEN OXIDES AND CARBON </t>
  </si>
  <si>
    <t xml:space="preserve">         MONOXIDE   Tons per Summer Day  (TPSD) and CO Tons per Winter Day (TPWD)</t>
  </si>
  <si>
    <t>sum99 1/27/03</t>
  </si>
  <si>
    <t>TPSD</t>
  </si>
  <si>
    <t>PERCENT</t>
  </si>
  <si>
    <t xml:space="preserve"> --------------</t>
  </si>
  <si>
    <t xml:space="preserve">  -----------</t>
  </si>
  <si>
    <t xml:space="preserve">STATIONARY POINT </t>
  </si>
  <si>
    <t>STATIONARY AREA</t>
  </si>
  <si>
    <t>ON-ROAD MOBILE *</t>
  </si>
  <si>
    <t>OFF-ROAD MOBILE</t>
  </si>
  <si>
    <t xml:space="preserve"> -----------------------------</t>
  </si>
  <si>
    <t xml:space="preserve"> ----------</t>
  </si>
  <si>
    <t>TOTAL</t>
  </si>
  <si>
    <t>BIOGENICS</t>
  </si>
  <si>
    <t>TOTAL WITH BIOGENICS</t>
  </si>
  <si>
    <t xml:space="preserve">      TPSD</t>
  </si>
  <si>
    <t xml:space="preserve"> -----------</t>
  </si>
  <si>
    <t xml:space="preserve"> ------------------------------</t>
  </si>
  <si>
    <t xml:space="preserve"> ---------</t>
  </si>
  <si>
    <t>TPWD</t>
  </si>
  <si>
    <t>STATIONARY POINT</t>
  </si>
  <si>
    <t xml:space="preserve">   -----------</t>
  </si>
  <si>
    <t>* Used EPA's MOBILE6 emissions model</t>
  </si>
  <si>
    <r>
      <t>NITROGEN OXIDES (NOx)</t>
    </r>
    <r>
      <rPr>
        <sz val="11"/>
        <rFont val="Times New Roman"/>
        <family val="1"/>
      </rPr>
      <t xml:space="preserve">  (See Figure 1.4)</t>
    </r>
  </si>
  <si>
    <r>
      <t>CARBON MONOXIDE (CO)</t>
    </r>
    <r>
      <rPr>
        <sz val="11"/>
        <rFont val="Times New Roman"/>
        <family val="1"/>
      </rPr>
      <t xml:space="preserve">  (See Figure 1.5)</t>
    </r>
  </si>
  <si>
    <t xml:space="preserve">       ---------</t>
  </si>
  <si>
    <r>
      <t>VOLATILE ORGANIC COMPOUNDS (VOC)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(See Figure 1.2)</t>
    </r>
  </si>
  <si>
    <r>
      <t xml:space="preserve">         WITH BIOGENICS </t>
    </r>
    <r>
      <rPr>
        <sz val="11"/>
        <rFont val="Times New Roman"/>
        <family val="1"/>
      </rPr>
      <t>(See Figure 1.3)</t>
    </r>
  </si>
  <si>
    <t xml:space="preserve">                                  TABLE 1.1</t>
  </si>
  <si>
    <t>FIGURE 1.3</t>
  </si>
  <si>
    <t xml:space="preserve"> ---------------</t>
  </si>
  <si>
    <t>NITROGEN OXIDES (NOx)</t>
  </si>
  <si>
    <t>CARBON MONOXIDE (CO)</t>
  </si>
  <si>
    <t>AREA</t>
  </si>
  <si>
    <t>FIGURE 1.2</t>
  </si>
  <si>
    <t>FIGURE I.4</t>
  </si>
  <si>
    <t>FIGURE I.5</t>
  </si>
  <si>
    <t>MOB5ah</t>
  </si>
  <si>
    <t>MOBILE6</t>
  </si>
  <si>
    <t xml:space="preserve">  --------------</t>
  </si>
  <si>
    <t>1996</t>
  </si>
  <si>
    <t>1999</t>
  </si>
  <si>
    <t xml:space="preserve">POINT </t>
  </si>
  <si>
    <t xml:space="preserve">   used NONROAD version 1.0.</t>
  </si>
  <si>
    <t xml:space="preserve"> * The latest NONROAD model Version 2.1 was used for this analysis for 1996 and 1999.  The original 1996 PEI  </t>
  </si>
  <si>
    <t>1990</t>
  </si>
  <si>
    <t>1996 -99</t>
  </si>
  <si>
    <t>1990 -99</t>
  </si>
  <si>
    <t>sum9099trend 3/6/03</t>
  </si>
  <si>
    <t xml:space="preserve">MOBILE </t>
  </si>
  <si>
    <t>OFF-RD*</t>
  </si>
  <si>
    <t>1993</t>
  </si>
  <si>
    <t>%Change</t>
  </si>
  <si>
    <t xml:space="preserve">  Tons per Summer Day</t>
  </si>
  <si>
    <t xml:space="preserve">        TABLE 1.2</t>
  </si>
  <si>
    <t>1999 PEI</t>
  </si>
  <si>
    <t>FIGURE 1.6</t>
  </si>
  <si>
    <t>FIGURE 1.7</t>
  </si>
  <si>
    <t>FIGURE 1.8</t>
  </si>
  <si>
    <t>(See Figure 1.6)</t>
  </si>
  <si>
    <t>(See Figure 1.7)</t>
  </si>
  <si>
    <t>(See Figure 1.8)</t>
  </si>
  <si>
    <t xml:space="preserve"> NOx</t>
  </si>
  <si>
    <t xml:space="preserve"> CO</t>
  </si>
  <si>
    <t xml:space="preserve">              1990 TO 1999 VOC, NOx &amp; CO EMISSIONS TRENDS </t>
  </si>
  <si>
    <r>
      <t xml:space="preserve"> VOC</t>
    </r>
    <r>
      <rPr>
        <sz val="14"/>
        <rFont val="Times New Roman"/>
        <family val="1"/>
      </rPr>
      <t xml:space="preserve"> </t>
    </r>
  </si>
  <si>
    <t xml:space="preserve">     TABLE 1.3</t>
  </si>
  <si>
    <t xml:space="preserve">          1999 MASSACHUSETTS PERIODIC EMISSION INVENTORIES VOC, NOx AND CO</t>
  </si>
  <si>
    <t xml:space="preserve">         IN TONS PER SUMMER DAY (TPSD) FOR EASTERN AND WESTERN MA</t>
  </si>
  <si>
    <t xml:space="preserve">    OZONE NON-ATTAINMENT AREAS</t>
  </si>
  <si>
    <t xml:space="preserve">   sumNAA99  1/27/03</t>
  </si>
  <si>
    <t>EASTERN MA</t>
  </si>
  <si>
    <t xml:space="preserve">                                       WESTERN MA</t>
  </si>
  <si>
    <t>STATE</t>
  </si>
  <si>
    <t>NON-ATTAINMENT</t>
  </si>
  <si>
    <t>PER</t>
  </si>
  <si>
    <t>AREA  -TPSD</t>
  </si>
  <si>
    <t>CENT</t>
  </si>
  <si>
    <t xml:space="preserve"> ---------------------</t>
  </si>
  <si>
    <t xml:space="preserve"> -------</t>
  </si>
  <si>
    <t>ANTHROPOGENIC VOC</t>
  </si>
  <si>
    <t xml:space="preserve"> ---------------------------</t>
  </si>
  <si>
    <t xml:space="preserve"> --------</t>
  </si>
  <si>
    <t>TOTAL ANTHROPOGENIC</t>
  </si>
  <si>
    <t>VOC WITH BIOGENICS</t>
  </si>
  <si>
    <t>TOTAL VOC</t>
  </si>
  <si>
    <t>STATIONARY POINT *</t>
  </si>
  <si>
    <t xml:space="preserve"> * Used EPA's MOBILE56 emissions model</t>
  </si>
  <si>
    <t xml:space="preserve">   TABLE 1.4</t>
  </si>
  <si>
    <t xml:space="preserve">                 1999  VOC, NOx AND CO EMISSIONS BY COUNTY</t>
  </si>
  <si>
    <t xml:space="preserve">                                 IN TONS PER SUMMER DAY (TPSD)</t>
  </si>
  <si>
    <t>all3p99 1/27/03</t>
  </si>
  <si>
    <t>ANTHROPO-</t>
  </si>
  <si>
    <t>BIOGENIC</t>
  </si>
  <si>
    <t>COUNTIES</t>
  </si>
  <si>
    <t>GENIC VOC</t>
  </si>
  <si>
    <t>VOC</t>
  </si>
  <si>
    <t>NOX</t>
  </si>
  <si>
    <t>CO</t>
  </si>
  <si>
    <t>=========</t>
  </si>
  <si>
    <t>=======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</si>
  <si>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</si>
  <si>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</si>
  <si>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</si>
  <si>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</si>
  <si>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</si>
  <si>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</si>
  <si>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</si>
  <si>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</si>
  <si>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</si>
  <si>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</si>
  <si>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</si>
  <si>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</si>
  <si>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</si>
  <si>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</si>
  <si>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 xml:space="preserve"> ------------------</t>
  </si>
  <si>
    <t>TOTAL MA</t>
  </si>
  <si>
    <t>WESTERN MA</t>
  </si>
  <si>
    <t>TABLE 1.5</t>
  </si>
  <si>
    <t xml:space="preserve">     ALL CATEGORIES 1999 VOC EMISSIONS BY COUNTY (TPSD)</t>
  </si>
  <si>
    <t>voccat99  1/23/03</t>
  </si>
  <si>
    <t xml:space="preserve"> ANTHROPO-</t>
  </si>
  <si>
    <t>WITH</t>
  </si>
  <si>
    <t>POINT</t>
  </si>
  <si>
    <t>ON-ROAD</t>
  </si>
  <si>
    <t>OFF-ROAD</t>
  </si>
  <si>
    <t xml:space="preserve">    -GENIC</t>
  </si>
  <si>
    <t>COUNTY</t>
  </si>
  <si>
    <t>VOC TPSD</t>
  </si>
  <si>
    <t>======</t>
  </si>
  <si>
    <t xml:space="preserve">  =======</t>
  </si>
  <si>
    <t xml:space="preserve"> =======</t>
  </si>
  <si>
    <t xml:space="preserve">   =========</t>
  </si>
  <si>
    <t xml:space="preserve">  ======</t>
  </si>
  <si>
    <t xml:space="preserve">   ----------</t>
  </si>
  <si>
    <t>TABLE 1.6</t>
  </si>
  <si>
    <t xml:space="preserve"> ALL SOURCE CATEGORIES 1999 NOx  EMISSIONS BY COUNTY (TPSD)</t>
  </si>
  <si>
    <t>noxCAT99  1/23/03</t>
  </si>
  <si>
    <t>ST.AREA</t>
  </si>
  <si>
    <t>FRANLIN</t>
  </si>
  <si>
    <t xml:space="preserve"> -------------------</t>
  </si>
  <si>
    <t xml:space="preserve">    ------------------</t>
  </si>
  <si>
    <t>TABLE 1.7</t>
  </si>
  <si>
    <t xml:space="preserve">             ALL SOURCE CATEGORIES 1999 CO EMISSIONS BY COUNTY (TPSD &amp; TPWD)</t>
  </si>
  <si>
    <t>cotot99  1/23/03</t>
  </si>
  <si>
    <t>STATION</t>
  </si>
  <si>
    <t>OFF-</t>
  </si>
  <si>
    <t>STATIONARY</t>
  </si>
  <si>
    <t xml:space="preserve"> -ARY</t>
  </si>
  <si>
    <t>ROAD</t>
  </si>
  <si>
    <t>MOBILE</t>
  </si>
  <si>
    <t>TPSD/TPWD</t>
  </si>
  <si>
    <t>===========</t>
  </si>
  <si>
    <t>=============</t>
  </si>
  <si>
    <t xml:space="preserve">      =========</t>
  </si>
  <si>
    <t xml:space="preserve">   ============</t>
  </si>
  <si>
    <t xml:space="preserve">      -----------------</t>
  </si>
  <si>
    <t xml:space="preserve"> TOTAL MA</t>
  </si>
  <si>
    <t>TABLE 1.8    1999 STATIONARY POINT SOURCE VOC, NOx, CO EMISSIONS BY COUNTY</t>
  </si>
  <si>
    <t>TONS PER YEAR (TPY) AND SUMMER DAY (TPSD)</t>
  </si>
  <si>
    <t>ptctyvoc99 9/26/02</t>
  </si>
  <si>
    <t>ERC</t>
  </si>
  <si>
    <t>PM10</t>
  </si>
  <si>
    <t>SO2</t>
  </si>
  <si>
    <t>TPY</t>
  </si>
  <si>
    <t>TPD</t>
  </si>
  <si>
    <t>Eastern MA</t>
  </si>
  <si>
    <t>Western MA</t>
  </si>
  <si>
    <t>TABLE 1.9</t>
  </si>
  <si>
    <t xml:space="preserve">               1999 STATIONARY AREA SOURCE VOC EMISSIONS BY COUNTY IN TONS PER YEAR (TPY) AND SUMMER DAY (TPSD) </t>
  </si>
  <si>
    <t>areacty99 1/23/03</t>
  </si>
  <si>
    <t>WASTE</t>
  </si>
  <si>
    <t>GASOL</t>
  </si>
  <si>
    <t>SOLVENT</t>
  </si>
  <si>
    <t>FUEL COM</t>
  </si>
  <si>
    <t>MGT</t>
  </si>
  <si>
    <t>DISTR</t>
  </si>
  <si>
    <t>EVAP</t>
  </si>
  <si>
    <t>&amp; FIRES</t>
  </si>
  <si>
    <t>AREA EMIS</t>
  </si>
  <si>
    <t>VOC TPY</t>
  </si>
  <si>
    <t>=====</t>
  </si>
  <si>
    <t xml:space="preserve">   ========</t>
  </si>
  <si>
    <t>========</t>
  </si>
  <si>
    <t xml:space="preserve">  -----------------</t>
  </si>
  <si>
    <t xml:space="preserve">    ------------</t>
  </si>
  <si>
    <t>TABLE 1.10</t>
  </si>
  <si>
    <t xml:space="preserve">        1999  STATIONARY AREA SOURCE NOx  EMISSIONS IN TONS PER YEAR (TPY) </t>
  </si>
  <si>
    <t xml:space="preserve">  AND SUMMER DAY (TPSD)</t>
  </si>
  <si>
    <t>fuelallnox 10/28/02</t>
  </si>
  <si>
    <t>STRUCT</t>
  </si>
  <si>
    <t>FUEL</t>
  </si>
  <si>
    <t>FOREST</t>
  </si>
  <si>
    <t>URAL</t>
  </si>
  <si>
    <t>VEHICLE</t>
  </si>
  <si>
    <t>COMB</t>
  </si>
  <si>
    <t>FIRE</t>
  </si>
  <si>
    <t>FIRES</t>
  </si>
  <si>
    <t>NOx</t>
  </si>
  <si>
    <t xml:space="preserve"> TPY</t>
  </si>
  <si>
    <t xml:space="preserve"> TPSD</t>
  </si>
  <si>
    <t xml:space="preserve"> -----------------</t>
  </si>
  <si>
    <t xml:space="preserve">      ------------</t>
  </si>
  <si>
    <t xml:space="preserve">   ------------</t>
  </si>
  <si>
    <t>TABLE 1.11</t>
  </si>
  <si>
    <t xml:space="preserve">        1999  STATIONARY AREA SOURCE CO  EMISSIONS IN TONS PER YEAR (TPY) </t>
  </si>
  <si>
    <t xml:space="preserve">  SUMMER DAY (TPSD) AND WINTER DAY (TPWD)</t>
  </si>
  <si>
    <t>fuelallCO 11/04/02</t>
  </si>
  <si>
    <t xml:space="preserve"> TPWD</t>
  </si>
  <si>
    <t>TABLE   1.12</t>
  </si>
  <si>
    <t xml:space="preserve">1999 ON-ROAD MOBILE SOURCE VOC, NOx AND CO EMISSIONS BY COUNTY </t>
  </si>
  <si>
    <t xml:space="preserve">   IN TONS PER SUMMER DAY (TPSD) &amp; CO TONS PER WINTER DAY (TPWD)</t>
  </si>
  <si>
    <t>TPWD CO</t>
  </si>
  <si>
    <t>hpmob99 1/21/03</t>
  </si>
  <si>
    <t xml:space="preserve">CO </t>
  </si>
  <si>
    <t>CO SUMMER</t>
  </si>
  <si>
    <t>CO WINTER</t>
  </si>
  <si>
    <t xml:space="preserve"> ==========</t>
  </si>
  <si>
    <t xml:space="preserve">   ==========</t>
  </si>
  <si>
    <t xml:space="preserve">              ----------</t>
  </si>
  <si>
    <t>STATE TOTAL</t>
  </si>
  <si>
    <t xml:space="preserve">           TABLE 1.13  1999 OFF-ROAD MOBILE VOC EMISSIONS BY COUNTY </t>
  </si>
  <si>
    <t xml:space="preserve">TABLE 1.14  1999 OFF-ROAD MOBILE NOx EMISSIONS BY COUNTY </t>
  </si>
  <si>
    <t xml:space="preserve">TABLE 1.15  1999 OFF-ROAD MOBILE CO EMISSIONS BY COUNTY </t>
  </si>
  <si>
    <t>IN TONS PER YEAR (TPY) AND TONS PER SUMMER DAY (TPSD)</t>
  </si>
  <si>
    <t xml:space="preserve">                  IN TONS PER YEAR (TPY) AND TONS PER SUMMER DAY (TPSD)</t>
  </si>
  <si>
    <t>IN TONS PER YEAR (TPY), TONS PER SUMMER  (TPSD) AND WINTER DAY (TPWD)</t>
  </si>
  <si>
    <t>offhwsum99 12/27/02</t>
  </si>
  <si>
    <t>NON-</t>
  </si>
  <si>
    <t>AIRCRAFT</t>
  </si>
  <si>
    <t>RAIL</t>
  </si>
  <si>
    <t>VESSELS</t>
  </si>
  <si>
    <t>NONROAD</t>
  </si>
  <si>
    <t>HPD</t>
  </si>
  <si>
    <t>HPS</t>
  </si>
  <si>
    <t>E.MA</t>
  </si>
  <si>
    <t>W.MA</t>
  </si>
  <si>
    <t xml:space="preserve">                                 CO TONS PER WINTER DAY (TPWD)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</si>
</sst>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0.000_)"/>
    <numFmt numFmtId="168" formatCode="0.000%"/>
    <numFmt numFmtId="169" formatCode="0.0_)"/>
    <numFmt numFmtId="170" formatCode="0_)"/>
    <numFmt numFmtId="171" formatCode="0.0"/>
    <numFmt numFmtId="172" formatCode="0.000"/>
    <numFmt numFmtId="173" formatCode="0.000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_);_(* \(#,##0.0\);_(* &quot;-&quot;?_);_(@_)"/>
    <numFmt numFmtId="183" formatCode="#,##0.0_);\(#,##0.0\)"/>
  </numFmts>
  <fonts count="5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name val="Courier"/>
      <family val="0"/>
    </font>
    <font>
      <b/>
      <sz val="11"/>
      <name val="Courier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1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u val="single"/>
      <sz val="9"/>
      <name val="Times New Roman"/>
      <family val="0"/>
    </font>
    <font>
      <sz val="9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1"/>
    </font>
    <font>
      <b/>
      <sz val="11"/>
      <name val="Arial"/>
      <family val="0"/>
    </font>
    <font>
      <sz val="9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2"/>
    </font>
    <font>
      <i/>
      <sz val="9"/>
      <name val="Times New Roman"/>
      <family val="1"/>
    </font>
    <font>
      <b/>
      <sz val="10"/>
      <name val="Courier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8"/>
      <color indexed="8"/>
      <name val="Times New Roman"/>
      <family val="0"/>
    </font>
    <font>
      <sz val="10"/>
      <color indexed="10"/>
      <name val="Times New Roman"/>
      <family val="0"/>
    </font>
    <font>
      <sz val="10"/>
      <color indexed="14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u val="single"/>
      <sz val="9"/>
      <color indexed="8"/>
      <name val="Times New Roman"/>
      <family val="0"/>
    </font>
    <font>
      <b/>
      <u val="single"/>
      <sz val="9"/>
      <color indexed="8"/>
      <name val="Times New Roman"/>
      <family val="0"/>
    </font>
    <font>
      <u val="single"/>
      <sz val="8"/>
      <color indexed="8"/>
      <name val="Times New Roman"/>
      <family val="0"/>
    </font>
    <font>
      <u val="single"/>
      <sz val="8"/>
      <name val="Times New Roman"/>
      <family val="0"/>
    </font>
    <font>
      <b/>
      <u val="single"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8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0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 horizontal="right"/>
      <protection/>
    </xf>
    <xf numFmtId="164" fontId="9" fillId="0" borderId="0" xfId="0" applyFont="1" applyAlignment="1">
      <alignment/>
    </xf>
    <xf numFmtId="10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left"/>
      <protection/>
    </xf>
    <xf numFmtId="10" fontId="9" fillId="0" borderId="0" xfId="0" applyNumberFormat="1" applyFont="1" applyAlignment="1" applyProtection="1">
      <alignment horizontal="right"/>
      <protection/>
    </xf>
    <xf numFmtId="164" fontId="6" fillId="0" borderId="0" xfId="0" applyFont="1" applyAlignment="1">
      <alignment/>
    </xf>
    <xf numFmtId="164" fontId="11" fillId="0" borderId="0" xfId="0" applyFont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 horizontal="right"/>
      <protection/>
    </xf>
    <xf numFmtId="9" fontId="6" fillId="0" borderId="0" xfId="0" applyNumberFormat="1" applyFont="1" applyAlignment="1" applyProtection="1">
      <alignment/>
      <protection/>
    </xf>
    <xf numFmtId="9" fontId="9" fillId="0" borderId="0" xfId="0" applyNumberFormat="1" applyFont="1" applyAlignment="1" applyProtection="1">
      <alignment/>
      <protection/>
    </xf>
    <xf numFmtId="9" fontId="9" fillId="0" borderId="0" xfId="0" applyNumberFormat="1" applyFont="1" applyAlignment="1" applyProtection="1">
      <alignment horizontal="right"/>
      <protection/>
    </xf>
    <xf numFmtId="164" fontId="10" fillId="0" borderId="0" xfId="0" applyFont="1" applyAlignment="1" applyProtection="1">
      <alignment horizontal="center"/>
      <protection/>
    </xf>
    <xf numFmtId="9" fontId="5" fillId="0" borderId="0" xfId="0" applyNumberFormat="1" applyFont="1" applyAlignment="1" applyProtection="1">
      <alignment horizontal="center"/>
      <protection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Alignment="1">
      <alignment/>
    </xf>
    <xf numFmtId="43" fontId="5" fillId="0" borderId="0" xfId="15" applyFont="1" applyAlignment="1" applyProtection="1">
      <alignment/>
      <protection/>
    </xf>
    <xf numFmtId="175" fontId="5" fillId="0" borderId="0" xfId="15" applyNumberFormat="1" applyFont="1" applyAlignment="1" applyProtection="1">
      <alignment/>
      <protection/>
    </xf>
    <xf numFmtId="164" fontId="10" fillId="0" borderId="0" xfId="0" applyFont="1" applyAlignment="1">
      <alignment/>
    </xf>
    <xf numFmtId="171" fontId="5" fillId="0" borderId="0" xfId="19" applyNumberFormat="1" applyFont="1" applyAlignment="1" applyProtection="1">
      <alignment/>
      <protection/>
    </xf>
    <xf numFmtId="171" fontId="5" fillId="0" borderId="0" xfId="0" applyNumberFormat="1" applyFont="1" applyAlignment="1" applyProtection="1">
      <alignment/>
      <protection/>
    </xf>
    <xf numFmtId="171" fontId="5" fillId="0" borderId="0" xfId="19" applyNumberFormat="1" applyFont="1" applyAlignment="1" applyProtection="1">
      <alignment horizontal="right"/>
      <protection/>
    </xf>
    <xf numFmtId="171" fontId="5" fillId="0" borderId="0" xfId="0" applyNumberFormat="1" applyFont="1" applyAlignment="1" applyProtection="1">
      <alignment horizontal="right"/>
      <protection/>
    </xf>
    <xf numFmtId="164" fontId="13" fillId="0" borderId="0" xfId="0" applyFont="1" applyAlignment="1" applyProtection="1">
      <alignment horizontal="right"/>
      <protection/>
    </xf>
    <xf numFmtId="164" fontId="13" fillId="0" borderId="0" xfId="0" applyFont="1" applyAlignment="1" applyProtection="1">
      <alignment horizontal="center"/>
      <protection/>
    </xf>
    <xf numFmtId="171" fontId="5" fillId="0" borderId="0" xfId="15" applyNumberFormat="1" applyFont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43" fontId="5" fillId="0" borderId="0" xfId="15" applyNumberFormat="1" applyFont="1" applyAlignment="1" applyProtection="1">
      <alignment/>
      <protection/>
    </xf>
    <xf numFmtId="43" fontId="5" fillId="0" borderId="0" xfId="15" applyNumberFormat="1" applyFont="1" applyAlignment="1" applyProtection="1">
      <alignment horizontal="right"/>
      <protection/>
    </xf>
    <xf numFmtId="43" fontId="5" fillId="0" borderId="0" xfId="19" applyNumberFormat="1" applyFont="1" applyAlignment="1" applyProtection="1">
      <alignment/>
      <protection/>
    </xf>
    <xf numFmtId="43" fontId="6" fillId="0" borderId="0" xfId="15" applyNumberFormat="1" applyFont="1" applyAlignment="1" applyProtection="1">
      <alignment/>
      <protection/>
    </xf>
    <xf numFmtId="43" fontId="9" fillId="0" borderId="0" xfId="15" applyNumberFormat="1" applyFont="1" applyAlignment="1" applyProtection="1">
      <alignment horizontal="right"/>
      <protection/>
    </xf>
    <xf numFmtId="43" fontId="5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6" fontId="13" fillId="0" borderId="0" xfId="0" applyNumberFormat="1" applyFont="1" applyAlignment="1" applyProtection="1">
      <alignment horizontal="right"/>
      <protection/>
    </xf>
    <xf numFmtId="166" fontId="5" fillId="0" borderId="0" xfId="19" applyNumberFormat="1" applyFont="1" applyAlignment="1" applyProtection="1">
      <alignment/>
      <protection/>
    </xf>
    <xf numFmtId="164" fontId="5" fillId="0" borderId="0" xfId="0" applyFont="1" applyAlignment="1">
      <alignment horizontal="center"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>
      <alignment horizontal="right"/>
    </xf>
    <xf numFmtId="164" fontId="10" fillId="0" borderId="0" xfId="0" applyFont="1" applyAlignment="1">
      <alignment/>
    </xf>
    <xf numFmtId="164" fontId="14" fillId="0" borderId="0" xfId="0" applyFont="1" applyAlignment="1">
      <alignment horizontal="right"/>
    </xf>
    <xf numFmtId="165" fontId="5" fillId="0" borderId="0" xfId="0" applyNumberFormat="1" applyFont="1" applyAlignment="1" applyProtection="1">
      <alignment horizontal="right"/>
      <protection/>
    </xf>
    <xf numFmtId="174" fontId="15" fillId="0" borderId="0" xfId="15" applyNumberFormat="1" applyFont="1" applyAlignment="1">
      <alignment/>
    </xf>
    <xf numFmtId="164" fontId="15" fillId="0" borderId="0" xfId="0" applyFont="1" applyAlignment="1">
      <alignment/>
    </xf>
    <xf numFmtId="164" fontId="12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64" fontId="22" fillId="0" borderId="0" xfId="0" applyFont="1" applyAlignment="1" applyProtection="1">
      <alignment horizontal="left"/>
      <protection/>
    </xf>
    <xf numFmtId="164" fontId="23" fillId="0" borderId="0" xfId="0" applyFont="1" applyAlignment="1">
      <alignment/>
    </xf>
    <xf numFmtId="164" fontId="5" fillId="0" borderId="0" xfId="0" applyFont="1" applyAlignment="1">
      <alignment/>
    </xf>
    <xf numFmtId="164" fontId="24" fillId="0" borderId="0" xfId="0" applyFont="1" applyAlignment="1">
      <alignment horizontal="right"/>
    </xf>
    <xf numFmtId="164" fontId="25" fillId="0" borderId="0" xfId="0" applyFont="1" applyAlignment="1">
      <alignment/>
    </xf>
    <xf numFmtId="164" fontId="23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26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4" fontId="27" fillId="0" borderId="0" xfId="0" applyFont="1" applyAlignment="1">
      <alignment horizontal="right"/>
    </xf>
    <xf numFmtId="164" fontId="29" fillId="0" borderId="0" xfId="0" applyFont="1" applyAlignment="1" applyProtection="1">
      <alignment horizontal="left"/>
      <protection/>
    </xf>
    <xf numFmtId="164" fontId="17" fillId="0" borderId="0" xfId="0" applyFont="1" applyAlignment="1">
      <alignment/>
    </xf>
    <xf numFmtId="164" fontId="26" fillId="0" borderId="0" xfId="0" applyFont="1" applyAlignment="1" applyProtection="1">
      <alignment horizontal="right"/>
      <protection/>
    </xf>
    <xf numFmtId="164" fontId="27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 horizontal="left"/>
      <protection/>
    </xf>
    <xf numFmtId="0" fontId="5" fillId="0" borderId="0" xfId="15" applyNumberFormat="1" applyFont="1" applyAlignment="1" applyProtection="1">
      <alignment/>
      <protection/>
    </xf>
    <xf numFmtId="174" fontId="16" fillId="0" borderId="0" xfId="15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right"/>
      <protection/>
    </xf>
    <xf numFmtId="9" fontId="5" fillId="0" borderId="0" xfId="15" applyNumberFormat="1" applyFont="1" applyAlignment="1" applyProtection="1">
      <alignment horizontal="right"/>
      <protection/>
    </xf>
    <xf numFmtId="174" fontId="16" fillId="0" borderId="0" xfId="15" applyNumberFormat="1" applyFont="1" applyAlignment="1" applyProtection="1">
      <alignment horizontal="right"/>
      <protection/>
    </xf>
    <xf numFmtId="174" fontId="5" fillId="0" borderId="0" xfId="15" applyNumberFormat="1" applyFont="1" applyAlignment="1" applyProtection="1">
      <alignment/>
      <protection/>
    </xf>
    <xf numFmtId="174" fontId="16" fillId="0" borderId="0" xfId="19" applyNumberFormat="1" applyFont="1" applyAlignment="1" applyProtection="1">
      <alignment/>
      <protection/>
    </xf>
    <xf numFmtId="49" fontId="23" fillId="0" borderId="0" xfId="15" applyNumberFormat="1" applyFont="1" applyAlignment="1" applyProtection="1">
      <alignment horizontal="right"/>
      <protection/>
    </xf>
    <xf numFmtId="164" fontId="9" fillId="0" borderId="0" xfId="0" applyFont="1" applyAlignment="1">
      <alignment/>
    </xf>
    <xf numFmtId="164" fontId="9" fillId="0" borderId="0" xfId="0" applyFont="1" applyAlignment="1">
      <alignment horizontal="right"/>
    </xf>
    <xf numFmtId="174" fontId="26" fillId="0" borderId="0" xfId="15" applyNumberFormat="1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/>
      <protection/>
    </xf>
    <xf numFmtId="9" fontId="9" fillId="0" borderId="0" xfId="0" applyNumberFormat="1" applyFont="1" applyAlignment="1" applyProtection="1">
      <alignment/>
      <protection/>
    </xf>
    <xf numFmtId="49" fontId="6" fillId="0" borderId="0" xfId="15" applyNumberFormat="1" applyFont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right"/>
      <protection/>
    </xf>
    <xf numFmtId="9" fontId="9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>
      <alignment/>
    </xf>
    <xf numFmtId="49" fontId="23" fillId="0" borderId="0" xfId="0" applyNumberFormat="1" applyFont="1" applyAlignment="1" applyProtection="1">
      <alignment horizontal="right"/>
      <protection/>
    </xf>
    <xf numFmtId="43" fontId="9" fillId="0" borderId="0" xfId="15" applyNumberFormat="1" applyFont="1" applyAlignment="1" applyProtection="1">
      <alignment horizontal="right"/>
      <protection/>
    </xf>
    <xf numFmtId="0" fontId="9" fillId="0" borderId="0" xfId="15" applyNumberFormat="1" applyFont="1" applyAlignment="1" applyProtection="1">
      <alignment horizontal="right"/>
      <protection/>
    </xf>
    <xf numFmtId="10" fontId="9" fillId="0" borderId="0" xfId="0" applyNumberFormat="1" applyFont="1" applyAlignment="1" applyProtection="1">
      <alignment horizontal="right"/>
      <protection/>
    </xf>
    <xf numFmtId="175" fontId="5" fillId="0" borderId="0" xfId="15" applyNumberFormat="1" applyFont="1" applyAlignment="1" applyProtection="1">
      <alignment horizontal="right"/>
      <protection/>
    </xf>
    <xf numFmtId="0" fontId="5" fillId="0" borderId="0" xfId="15" applyNumberFormat="1" applyFont="1" applyAlignment="1" applyProtection="1">
      <alignment horizontal="right"/>
      <protection/>
    </xf>
    <xf numFmtId="9" fontId="1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right"/>
      <protection/>
    </xf>
    <xf numFmtId="43" fontId="26" fillId="0" borderId="0" xfId="15" applyNumberFormat="1" applyFont="1" applyAlignment="1" applyProtection="1">
      <alignment horizontal="right"/>
      <protection/>
    </xf>
    <xf numFmtId="43" fontId="16" fillId="0" borderId="0" xfId="15" applyNumberFormat="1" applyFont="1" applyAlignment="1" applyProtection="1">
      <alignment horizontal="right"/>
      <protection/>
    </xf>
    <xf numFmtId="43" fontId="16" fillId="0" borderId="0" xfId="19" applyNumberFormat="1" applyFont="1" applyAlignment="1" applyProtection="1">
      <alignment/>
      <protection/>
    </xf>
    <xf numFmtId="43" fontId="16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>
      <alignment horizontal="center"/>
    </xf>
    <xf numFmtId="9" fontId="16" fillId="0" borderId="0" xfId="0" applyNumberFormat="1" applyFont="1" applyAlignment="1" applyProtection="1">
      <alignment horizontal="right"/>
      <protection/>
    </xf>
    <xf numFmtId="43" fontId="16" fillId="0" borderId="0" xfId="15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166" fontId="5" fillId="0" borderId="0" xfId="19" applyNumberFormat="1" applyFont="1" applyAlignment="1">
      <alignment/>
    </xf>
    <xf numFmtId="164" fontId="16" fillId="0" borderId="0" xfId="0" applyFont="1" applyAlignment="1">
      <alignment/>
    </xf>
    <xf numFmtId="166" fontId="16" fillId="0" borderId="0" xfId="19" applyNumberFormat="1" applyFont="1" applyAlignment="1">
      <alignment/>
    </xf>
    <xf numFmtId="166" fontId="15" fillId="0" borderId="0" xfId="19" applyNumberFormat="1" applyFont="1" applyAlignment="1">
      <alignment/>
    </xf>
    <xf numFmtId="164" fontId="13" fillId="0" borderId="0" xfId="0" applyFont="1" applyAlignment="1" applyProtection="1">
      <alignment horizontal="right"/>
      <protection/>
    </xf>
    <xf numFmtId="166" fontId="15" fillId="0" borderId="0" xfId="19" applyNumberFormat="1" applyFont="1" applyAlignment="1" applyProtection="1">
      <alignment horizontal="right"/>
      <protection/>
    </xf>
    <xf numFmtId="164" fontId="13" fillId="0" borderId="0" xfId="0" applyFont="1" applyAlignment="1" applyProtection="1">
      <alignment horizontal="center"/>
      <protection/>
    </xf>
    <xf numFmtId="166" fontId="13" fillId="0" borderId="0" xfId="19" applyNumberFormat="1" applyFont="1" applyAlignment="1" applyProtection="1">
      <alignment horizontal="right"/>
      <protection/>
    </xf>
    <xf numFmtId="166" fontId="5" fillId="0" borderId="0" xfId="19" applyNumberFormat="1" applyFont="1" applyAlignment="1" applyProtection="1">
      <alignment horizontal="right"/>
      <protection/>
    </xf>
    <xf numFmtId="166" fontId="5" fillId="0" borderId="0" xfId="19" applyNumberFormat="1" applyFont="1" applyAlignment="1">
      <alignment horizontal="center"/>
    </xf>
    <xf numFmtId="9" fontId="5" fillId="0" borderId="0" xfId="19" applyNumberFormat="1" applyFont="1" applyAlignment="1" applyProtection="1">
      <alignment horizontal="right"/>
      <protection/>
    </xf>
    <xf numFmtId="9" fontId="5" fillId="0" borderId="0" xfId="19" applyFont="1" applyAlignment="1" applyProtection="1">
      <alignment horizontal="right"/>
      <protection/>
    </xf>
    <xf numFmtId="165" fontId="5" fillId="0" borderId="0" xfId="15" applyNumberFormat="1" applyFont="1" applyAlignment="1" applyProtection="1">
      <alignment/>
      <protection/>
    </xf>
    <xf numFmtId="165" fontId="5" fillId="0" borderId="0" xfId="0" applyNumberFormat="1" applyFont="1" applyAlignment="1">
      <alignment/>
    </xf>
    <xf numFmtId="43" fontId="5" fillId="0" borderId="0" xfId="15" applyFont="1" applyAlignment="1" applyProtection="1">
      <alignment horizontal="right"/>
      <protection/>
    </xf>
    <xf numFmtId="165" fontId="5" fillId="0" borderId="0" xfId="0" applyNumberFormat="1" applyFont="1" applyAlignment="1">
      <alignment horizontal="right"/>
    </xf>
    <xf numFmtId="166" fontId="5" fillId="0" borderId="0" xfId="19" applyNumberFormat="1" applyFont="1" applyAlignment="1">
      <alignment horizontal="right"/>
    </xf>
    <xf numFmtId="164" fontId="6" fillId="0" borderId="0" xfId="0" applyFont="1" applyAlignment="1" applyProtection="1">
      <alignment horizontal="left"/>
      <protection/>
    </xf>
    <xf numFmtId="43" fontId="5" fillId="0" borderId="0" xfId="15" applyFont="1" applyAlignment="1">
      <alignment/>
    </xf>
    <xf numFmtId="165" fontId="5" fillId="0" borderId="0" xfId="15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9" fillId="0" borderId="0" xfId="0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3" fillId="0" borderId="0" xfId="0" applyFont="1" applyAlignment="1">
      <alignment horizontal="right"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>
      <alignment/>
    </xf>
    <xf numFmtId="0" fontId="10" fillId="0" borderId="0" xfId="15" applyNumberFormat="1" applyFont="1" applyAlignment="1" applyProtection="1">
      <alignment/>
      <protection/>
    </xf>
    <xf numFmtId="0" fontId="10" fillId="0" borderId="0" xfId="15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NumberFormat="1" applyFont="1" applyAlignment="1" applyProtection="1">
      <alignment horizontal="right"/>
      <protection/>
    </xf>
    <xf numFmtId="43" fontId="9" fillId="0" borderId="0" xfId="15" applyFont="1" applyAlignment="1" applyProtection="1">
      <alignment/>
      <protection/>
    </xf>
    <xf numFmtId="169" fontId="10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167" fontId="10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 horizontal="right"/>
      <protection/>
    </xf>
    <xf numFmtId="164" fontId="10" fillId="0" borderId="0" xfId="0" applyFont="1" applyAlignment="1" applyProtection="1">
      <alignment horizontal="left"/>
      <protection/>
    </xf>
    <xf numFmtId="164" fontId="27" fillId="0" borderId="0" xfId="0" applyFont="1" applyAlignment="1" applyProtection="1">
      <alignment horizontal="right"/>
      <protection/>
    </xf>
    <xf numFmtId="164" fontId="9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right"/>
      <protection/>
    </xf>
    <xf numFmtId="43" fontId="9" fillId="0" borderId="0" xfId="15" applyFont="1" applyAlignment="1" applyProtection="1">
      <alignment/>
      <protection/>
    </xf>
    <xf numFmtId="165" fontId="10" fillId="0" borderId="0" xfId="15" applyNumberFormat="1" applyFont="1" applyAlignment="1" applyProtection="1">
      <alignment/>
      <protection/>
    </xf>
    <xf numFmtId="43" fontId="10" fillId="0" borderId="0" xfId="15" applyNumberFormat="1" applyFont="1" applyAlignment="1" applyProtection="1">
      <alignment horizontal="right"/>
      <protection/>
    </xf>
    <xf numFmtId="43" fontId="10" fillId="0" borderId="0" xfId="15" applyNumberFormat="1" applyFont="1" applyAlignment="1" applyProtection="1">
      <alignment/>
      <protection/>
    </xf>
    <xf numFmtId="43" fontId="9" fillId="0" borderId="0" xfId="15" applyNumberFormat="1" applyFont="1" applyAlignment="1" applyProtection="1">
      <alignment/>
      <protection/>
    </xf>
    <xf numFmtId="165" fontId="10" fillId="0" borderId="0" xfId="15" applyNumberFormat="1" applyFont="1" applyAlignment="1">
      <alignment horizontal="right"/>
    </xf>
    <xf numFmtId="43" fontId="10" fillId="0" borderId="0" xfId="15" applyNumberFormat="1" applyFont="1" applyAlignment="1">
      <alignment horizontal="right"/>
    </xf>
    <xf numFmtId="43" fontId="9" fillId="0" borderId="0" xfId="15" applyNumberFormat="1" applyFont="1" applyAlignment="1">
      <alignment horizontal="right"/>
    </xf>
    <xf numFmtId="167" fontId="10" fillId="0" borderId="0" xfId="0" applyNumberFormat="1" applyFont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67" fontId="10" fillId="0" borderId="0" xfId="0" applyNumberFormat="1" applyFont="1" applyAlignment="1" applyProtection="1">
      <alignment horizontal="right"/>
      <protection/>
    </xf>
    <xf numFmtId="164" fontId="9" fillId="0" borderId="0" xfId="0" applyFont="1" applyAlignment="1">
      <alignment horizontal="center"/>
    </xf>
    <xf numFmtId="2" fontId="10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Alignment="1">
      <alignment/>
    </xf>
    <xf numFmtId="0" fontId="10" fillId="0" borderId="0" xfId="15" applyNumberFormat="1" applyFont="1" applyAlignment="1">
      <alignment/>
    </xf>
    <xf numFmtId="43" fontId="10" fillId="0" borderId="0" xfId="15" applyFont="1" applyAlignment="1">
      <alignment/>
    </xf>
    <xf numFmtId="2" fontId="9" fillId="0" borderId="0" xfId="15" applyNumberFormat="1" applyFont="1" applyAlignment="1">
      <alignment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43" fontId="10" fillId="0" borderId="0" xfId="15" applyFont="1" applyAlignment="1" applyProtection="1">
      <alignment/>
      <protection/>
    </xf>
    <xf numFmtId="0" fontId="10" fillId="0" borderId="0" xfId="15" applyNumberFormat="1" applyFont="1" applyAlignment="1" applyProtection="1">
      <alignment/>
      <protection/>
    </xf>
    <xf numFmtId="0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4" fontId="33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75" fontId="10" fillId="0" borderId="0" xfId="15" applyNumberFormat="1" applyFont="1" applyAlignment="1" applyProtection="1">
      <alignment/>
      <protection/>
    </xf>
    <xf numFmtId="174" fontId="10" fillId="0" borderId="0" xfId="15" applyNumberFormat="1" applyFont="1" applyAlignment="1" applyProtection="1">
      <alignment/>
      <protection/>
    </xf>
    <xf numFmtId="43" fontId="10" fillId="0" borderId="0" xfId="15" applyNumberFormat="1" applyFont="1" applyAlignment="1" applyProtection="1">
      <alignment/>
      <protection/>
    </xf>
    <xf numFmtId="2" fontId="10" fillId="0" borderId="0" xfId="15" applyNumberFormat="1" applyFont="1" applyAlignment="1" applyProtection="1">
      <alignment/>
      <protection/>
    </xf>
    <xf numFmtId="171" fontId="10" fillId="0" borderId="0" xfId="0" applyNumberFormat="1" applyFont="1" applyAlignment="1">
      <alignment/>
    </xf>
    <xf numFmtId="175" fontId="10" fillId="0" borderId="0" xfId="15" applyNumberFormat="1" applyFont="1" applyAlignment="1">
      <alignment horizontal="right"/>
    </xf>
    <xf numFmtId="175" fontId="10" fillId="0" borderId="0" xfId="15" applyNumberFormat="1" applyFont="1" applyAlignment="1">
      <alignment/>
    </xf>
    <xf numFmtId="1" fontId="10" fillId="0" borderId="0" xfId="15" applyNumberFormat="1" applyFont="1" applyAlignment="1" applyProtection="1">
      <alignment/>
      <protection/>
    </xf>
    <xf numFmtId="171" fontId="10" fillId="0" borderId="0" xfId="15" applyNumberFormat="1" applyFont="1" applyAlignment="1" applyProtection="1">
      <alignment/>
      <protection/>
    </xf>
    <xf numFmtId="1" fontId="10" fillId="0" borderId="0" xfId="15" applyNumberFormat="1" applyFont="1" applyAlignment="1" applyProtection="1">
      <alignment horizontal="right"/>
      <protection/>
    </xf>
    <xf numFmtId="43" fontId="10" fillId="0" borderId="0" xfId="15" applyNumberFormat="1" applyFont="1" applyAlignment="1" applyProtection="1">
      <alignment horizontal="right"/>
      <protection/>
    </xf>
    <xf numFmtId="1" fontId="10" fillId="0" borderId="0" xfId="15" applyNumberFormat="1" applyFont="1" applyAlignment="1">
      <alignment horizontal="right"/>
    </xf>
    <xf numFmtId="175" fontId="10" fillId="0" borderId="0" xfId="15" applyNumberFormat="1" applyFont="1" applyAlignment="1" applyProtection="1">
      <alignment horizontal="right"/>
      <protection/>
    </xf>
    <xf numFmtId="39" fontId="10" fillId="0" borderId="0" xfId="15" applyNumberFormat="1" applyFont="1" applyAlignment="1" applyProtection="1">
      <alignment/>
      <protection/>
    </xf>
    <xf numFmtId="1" fontId="10" fillId="0" borderId="0" xfId="15" applyNumberFormat="1" applyFont="1" applyAlignment="1">
      <alignment/>
    </xf>
    <xf numFmtId="174" fontId="10" fillId="0" borderId="0" xfId="15" applyNumberFormat="1" applyFont="1" applyAlignment="1" applyProtection="1">
      <alignment horizontal="right"/>
      <protection/>
    </xf>
    <xf numFmtId="174" fontId="10" fillId="0" borderId="0" xfId="15" applyNumberFormat="1" applyFont="1" applyAlignment="1" applyProtection="1">
      <alignment/>
      <protection/>
    </xf>
    <xf numFmtId="175" fontId="9" fillId="0" borderId="0" xfId="15" applyNumberFormat="1" applyFont="1" applyAlignment="1" applyProtection="1">
      <alignment/>
      <protection/>
    </xf>
    <xf numFmtId="175" fontId="9" fillId="0" borderId="0" xfId="15" applyNumberFormat="1" applyFont="1" applyAlignment="1" applyProtection="1">
      <alignment/>
      <protection/>
    </xf>
    <xf numFmtId="43" fontId="9" fillId="0" borderId="0" xfId="15" applyNumberFormat="1" applyFont="1" applyAlignment="1" applyProtection="1">
      <alignment/>
      <protection/>
    </xf>
    <xf numFmtId="174" fontId="9" fillId="0" borderId="0" xfId="15" applyNumberFormat="1" applyFont="1" applyAlignment="1" applyProtection="1">
      <alignment/>
      <protection/>
    </xf>
    <xf numFmtId="171" fontId="9" fillId="0" borderId="0" xfId="0" applyNumberFormat="1" applyFont="1" applyAlignment="1">
      <alignment/>
    </xf>
    <xf numFmtId="174" fontId="9" fillId="0" borderId="0" xfId="15" applyNumberFormat="1" applyFont="1" applyAlignment="1" applyProtection="1">
      <alignment/>
      <protection/>
    </xf>
    <xf numFmtId="164" fontId="10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34" fillId="0" borderId="0" xfId="0" applyFont="1" applyAlignment="1">
      <alignment/>
    </xf>
    <xf numFmtId="164" fontId="10" fillId="0" borderId="0" xfId="0" applyFont="1" applyAlignment="1">
      <alignment horizontal="center"/>
    </xf>
    <xf numFmtId="169" fontId="10" fillId="0" borderId="0" xfId="0" applyNumberFormat="1" applyFont="1" applyAlignment="1" applyProtection="1">
      <alignment/>
      <protection/>
    </xf>
    <xf numFmtId="169" fontId="10" fillId="0" borderId="0" xfId="15" applyNumberFormat="1" applyFont="1" applyAlignment="1" applyProtection="1">
      <alignment/>
      <protection/>
    </xf>
    <xf numFmtId="174" fontId="10" fillId="0" borderId="0" xfId="15" applyNumberFormat="1" applyFont="1" applyAlignment="1" applyProtection="1">
      <alignment/>
      <protection/>
    </xf>
    <xf numFmtId="174" fontId="9" fillId="0" borderId="0" xfId="15" applyNumberFormat="1" applyFont="1" applyAlignment="1" applyProtection="1">
      <alignment/>
      <protection/>
    </xf>
    <xf numFmtId="169" fontId="10" fillId="0" borderId="0" xfId="0" applyNumberFormat="1" applyFont="1" applyAlignment="1" applyProtection="1">
      <alignment horizontal="right"/>
      <protection/>
    </xf>
    <xf numFmtId="174" fontId="10" fillId="0" borderId="0" xfId="15" applyNumberFormat="1" applyFont="1" applyAlignment="1" applyProtection="1">
      <alignment horizontal="right"/>
      <protection/>
    </xf>
    <xf numFmtId="174" fontId="9" fillId="0" borderId="0" xfId="15" applyNumberFormat="1" applyFont="1" applyAlignment="1" applyProtection="1">
      <alignment horizontal="right"/>
      <protection/>
    </xf>
    <xf numFmtId="165" fontId="10" fillId="0" borderId="0" xfId="0" applyNumberFormat="1" applyFont="1" applyAlignment="1" applyProtection="1">
      <alignment horizontal="center"/>
      <protection/>
    </xf>
    <xf numFmtId="164" fontId="15" fillId="0" borderId="0" xfId="0" applyFont="1" applyAlignment="1">
      <alignment/>
    </xf>
    <xf numFmtId="164" fontId="13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3" fillId="0" borderId="0" xfId="0" applyFont="1" applyAlignment="1" applyProtection="1">
      <alignment horizontal="left"/>
      <protection/>
    </xf>
    <xf numFmtId="164" fontId="15" fillId="0" borderId="0" xfId="0" applyFont="1" applyAlignment="1" applyProtection="1">
      <alignment horizontal="right"/>
      <protection/>
    </xf>
    <xf numFmtId="164" fontId="13" fillId="0" borderId="0" xfId="0" applyFont="1" applyAlignment="1">
      <alignment horizontal="right"/>
    </xf>
    <xf numFmtId="164" fontId="15" fillId="0" borderId="0" xfId="0" applyFont="1" applyAlignment="1" applyProtection="1">
      <alignment horizontal="left"/>
      <protection/>
    </xf>
    <xf numFmtId="174" fontId="15" fillId="0" borderId="0" xfId="15" applyNumberFormat="1" applyFont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171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15" applyNumberFormat="1" applyFont="1" applyAlignment="1" applyProtection="1">
      <alignment/>
      <protection/>
    </xf>
    <xf numFmtId="39" fontId="15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4" fontId="15" fillId="0" borderId="0" xfId="15" applyNumberFormat="1" applyFont="1" applyAlignment="1" applyProtection="1">
      <alignment horizontal="right"/>
      <protection/>
    </xf>
    <xf numFmtId="39" fontId="15" fillId="0" borderId="0" xfId="15" applyNumberFormat="1" applyFont="1" applyAlignment="1" applyProtection="1">
      <alignment horizontal="right"/>
      <protection/>
    </xf>
    <xf numFmtId="171" fontId="15" fillId="0" borderId="0" xfId="15" applyNumberFormat="1" applyFont="1" applyAlignment="1" applyProtection="1">
      <alignment horizontal="right"/>
      <protection/>
    </xf>
    <xf numFmtId="2" fontId="15" fillId="0" borderId="0" xfId="15" applyNumberFormat="1" applyFont="1" applyAlignment="1" applyProtection="1">
      <alignment horizontal="right"/>
      <protection/>
    </xf>
    <xf numFmtId="2" fontId="15" fillId="0" borderId="0" xfId="15" applyNumberFormat="1" applyFont="1" applyAlignment="1" applyProtection="1">
      <alignment/>
      <protection/>
    </xf>
    <xf numFmtId="43" fontId="15" fillId="0" borderId="0" xfId="15" applyFont="1" applyAlignment="1" applyProtection="1">
      <alignment/>
      <protection/>
    </xf>
    <xf numFmtId="167" fontId="15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4" fontId="15" fillId="0" borderId="0" xfId="0" applyFont="1" applyAlignment="1" applyProtection="1">
      <alignment/>
      <protection/>
    </xf>
    <xf numFmtId="169" fontId="15" fillId="0" borderId="0" xfId="0" applyNumberFormat="1" applyFont="1" applyAlignment="1" applyProtection="1">
      <alignment/>
      <protection/>
    </xf>
    <xf numFmtId="164" fontId="15" fillId="0" borderId="0" xfId="0" applyFont="1" applyAlignment="1">
      <alignment horizontal="center"/>
    </xf>
    <xf numFmtId="183" fontId="15" fillId="0" borderId="0" xfId="0" applyNumberFormat="1" applyFont="1" applyAlignment="1" applyProtection="1">
      <alignment/>
      <protection/>
    </xf>
    <xf numFmtId="174" fontId="13" fillId="0" borderId="0" xfId="15" applyNumberFormat="1" applyFont="1" applyAlignment="1" applyProtection="1">
      <alignment/>
      <protection/>
    </xf>
    <xf numFmtId="2" fontId="13" fillId="0" borderId="0" xfId="15" applyNumberFormat="1" applyFont="1" applyAlignment="1" applyProtection="1">
      <alignment/>
      <protection/>
    </xf>
    <xf numFmtId="183" fontId="15" fillId="0" borderId="0" xfId="0" applyNumberFormat="1" applyFont="1" applyAlignment="1">
      <alignment/>
    </xf>
    <xf numFmtId="174" fontId="13" fillId="0" borderId="0" xfId="15" applyNumberFormat="1" applyFont="1" applyAlignment="1" applyProtection="1">
      <alignment horizontal="right"/>
      <protection/>
    </xf>
    <xf numFmtId="2" fontId="13" fillId="0" borderId="0" xfId="15" applyNumberFormat="1" applyFont="1" applyAlignment="1" applyProtection="1">
      <alignment horizontal="right"/>
      <protection/>
    </xf>
    <xf numFmtId="164" fontId="13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>
      <alignment/>
    </xf>
    <xf numFmtId="43" fontId="15" fillId="0" borderId="0" xfId="15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>
      <alignment horizontal="center"/>
    </xf>
    <xf numFmtId="164" fontId="9" fillId="0" borderId="0" xfId="0" applyFont="1" applyAlignment="1" applyProtection="1">
      <alignment horizontal="center"/>
      <protection/>
    </xf>
    <xf numFmtId="165" fontId="10" fillId="0" borderId="0" xfId="0" applyNumberFormat="1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42" fillId="0" borderId="0" xfId="0" applyFont="1" applyAlignment="1">
      <alignment horizontal="right"/>
    </xf>
    <xf numFmtId="164" fontId="43" fillId="0" borderId="0" xfId="0" applyFont="1" applyAlignment="1">
      <alignment/>
    </xf>
    <xf numFmtId="164" fontId="44" fillId="0" borderId="0" xfId="0" applyFont="1" applyAlignment="1">
      <alignment horizontal="right"/>
    </xf>
    <xf numFmtId="164" fontId="45" fillId="0" borderId="0" xfId="0" applyFont="1" applyAlignment="1">
      <alignment horizontal="right"/>
    </xf>
    <xf numFmtId="164" fontId="46" fillId="0" borderId="0" xfId="0" applyFont="1" applyAlignment="1">
      <alignment horizontal="right"/>
    </xf>
    <xf numFmtId="164" fontId="47" fillId="0" borderId="0" xfId="0" applyFont="1" applyAlignment="1">
      <alignment horizontal="right"/>
    </xf>
    <xf numFmtId="164" fontId="48" fillId="0" borderId="0" xfId="0" applyFont="1" applyAlignment="1">
      <alignment horizontal="right"/>
    </xf>
    <xf numFmtId="164" fontId="49" fillId="0" borderId="0" xfId="0" applyFont="1" applyAlignment="1">
      <alignment horizontal="right"/>
    </xf>
    <xf numFmtId="164" fontId="1" fillId="0" borderId="0" xfId="0" applyFont="1" applyAlignment="1">
      <alignment/>
    </xf>
    <xf numFmtId="171" fontId="35" fillId="0" borderId="0" xfId="15" applyNumberFormat="1" applyFont="1" applyAlignment="1">
      <alignment/>
    </xf>
    <xf numFmtId="2" fontId="35" fillId="0" borderId="0" xfId="15" applyNumberFormat="1" applyFont="1" applyAlignment="1">
      <alignment/>
    </xf>
    <xf numFmtId="171" fontId="37" fillId="0" borderId="0" xfId="15" applyNumberFormat="1" applyFont="1" applyAlignment="1">
      <alignment/>
    </xf>
    <xf numFmtId="2" fontId="37" fillId="0" borderId="0" xfId="15" applyNumberFormat="1" applyFont="1" applyAlignment="1">
      <alignment/>
    </xf>
    <xf numFmtId="171" fontId="35" fillId="0" borderId="0" xfId="15" applyNumberFormat="1" applyFont="1" applyAlignment="1">
      <alignment horizontal="right"/>
    </xf>
    <xf numFmtId="171" fontId="37" fillId="0" borderId="0" xfId="0" applyNumberFormat="1" applyFont="1" applyAlignment="1">
      <alignment/>
    </xf>
    <xf numFmtId="171" fontId="19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2" fontId="35" fillId="0" borderId="0" xfId="15" applyNumberFormat="1" applyFont="1" applyAlignment="1">
      <alignment horizontal="right"/>
    </xf>
    <xf numFmtId="171" fontId="37" fillId="0" borderId="0" xfId="15" applyNumberFormat="1" applyFont="1" applyAlignment="1">
      <alignment horizontal="right"/>
    </xf>
    <xf numFmtId="172" fontId="37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1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3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1999 VOC Anthropogenic Emissions Tons per Summer Day (731 Tons)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1SUM99!$B$12:$B$15</c:f>
              <c:strCache>
                <c:ptCount val="4"/>
                <c:pt idx="0">
                  <c:v>STATIONARY POINT </c:v>
                </c:pt>
                <c:pt idx="1">
                  <c:v>STATIONARY AREA</c:v>
                </c:pt>
                <c:pt idx="2">
                  <c:v>ON-ROAD MOBILE *</c:v>
                </c:pt>
                <c:pt idx="3">
                  <c:v>OFF-ROAD MOBILE</c:v>
                </c:pt>
              </c:strCache>
            </c:strRef>
          </c:cat>
          <c:val>
            <c:numRef>
              <c:f>1SUM99!$C$12:$C$15</c:f>
              <c:numCache>
                <c:ptCount val="4"/>
                <c:pt idx="0">
                  <c:v>28.4</c:v>
                </c:pt>
                <c:pt idx="1">
                  <c:v>291.48</c:v>
                </c:pt>
                <c:pt idx="2">
                  <c:v>219.81</c:v>
                </c:pt>
                <c:pt idx="3">
                  <c:v>191.7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1999 VOC Emissions Including Biogenics Tons per Summer Day (1,383 Tons)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1SUM99!$B$21:$B$25</c:f>
              <c:strCache>
                <c:ptCount val="5"/>
                <c:pt idx="0">
                  <c:v>STATIONARY POINT </c:v>
                </c:pt>
                <c:pt idx="1">
                  <c:v>STATIONARY AREA</c:v>
                </c:pt>
                <c:pt idx="2">
                  <c:v>ON-ROAD MOBILE *</c:v>
                </c:pt>
                <c:pt idx="3">
                  <c:v>OFF-ROAD MOBILE</c:v>
                </c:pt>
                <c:pt idx="4">
                  <c:v>BIOGENICS</c:v>
                </c:pt>
              </c:strCache>
            </c:strRef>
          </c:cat>
          <c:val>
            <c:numRef>
              <c:f>1SUM99!$C$21:$C$25</c:f>
              <c:numCache>
                <c:ptCount val="5"/>
                <c:pt idx="0">
                  <c:v>28.4</c:v>
                </c:pt>
                <c:pt idx="1">
                  <c:v>291.48</c:v>
                </c:pt>
                <c:pt idx="2">
                  <c:v>219.81</c:v>
                </c:pt>
                <c:pt idx="3">
                  <c:v>191.7</c:v>
                </c:pt>
                <c:pt idx="4">
                  <c:v>651.24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1999 NOx Emissions Tons per Summer Day (1,051 Tons) </a:t>
            </a:r>
          </a:p>
        </c:rich>
      </c:tx>
      <c:layout>
        <c:manualLayout>
          <c:xMode val="factor"/>
          <c:yMode val="factor"/>
          <c:x val="-0.00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75"/>
          <c:y val="0.34775"/>
          <c:w val="0.35575"/>
          <c:h val="0.49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1SUM99!$B$34:$B$37</c:f>
              <c:strCache>
                <c:ptCount val="4"/>
                <c:pt idx="0">
                  <c:v>STATIONARY POINT </c:v>
                </c:pt>
                <c:pt idx="1">
                  <c:v>STATIONARY AREA</c:v>
                </c:pt>
                <c:pt idx="2">
                  <c:v>ON-ROAD MOBILE *</c:v>
                </c:pt>
                <c:pt idx="3">
                  <c:v>OFF-ROAD MOBILE</c:v>
                </c:pt>
              </c:strCache>
            </c:strRef>
          </c:cat>
          <c:val>
            <c:numRef>
              <c:f>1SUM99!$C$34:$C$37</c:f>
              <c:numCache>
                <c:ptCount val="4"/>
                <c:pt idx="0">
                  <c:v>180.14</c:v>
                </c:pt>
                <c:pt idx="1">
                  <c:v>21.11</c:v>
                </c:pt>
                <c:pt idx="2">
                  <c:v>544.84</c:v>
                </c:pt>
                <c:pt idx="3">
                  <c:v>305.13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1999 CO Emissions Tons per Summer Day (5,002 Tons)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1SUM99!$B$47:$B$50</c:f>
              <c:strCache>
                <c:ptCount val="4"/>
                <c:pt idx="0">
                  <c:v>STATIONARY POINT</c:v>
                </c:pt>
                <c:pt idx="1">
                  <c:v>STATIONARY AREA</c:v>
                </c:pt>
                <c:pt idx="2">
                  <c:v>ON-ROAD MOBILE *</c:v>
                </c:pt>
                <c:pt idx="3">
                  <c:v>OFF-ROAD MOBILE</c:v>
                </c:pt>
              </c:strCache>
            </c:strRef>
          </c:cat>
          <c:val>
            <c:numRef>
              <c:f>1SUM99!$C$47:$C$50</c:f>
              <c:numCache>
                <c:ptCount val="4"/>
                <c:pt idx="0">
                  <c:v>34.93</c:v>
                </c:pt>
                <c:pt idx="1">
                  <c:v>18.37</c:v>
                </c:pt>
                <c:pt idx="2">
                  <c:v>3005.71</c:v>
                </c:pt>
                <c:pt idx="3">
                  <c:v>1943.73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VOC EMISSIONS 1990-99 BY CATEGORY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2SUM9099TREND!$B$12</c:f>
              <c:strCache>
                <c:ptCount val="1"/>
                <c:pt idx="0">
                  <c:v>POINT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2SUM9099TREND!$C$10:$F$11</c:f>
              <c:multiLvlStrCache>
                <c:ptCount val="4"/>
                <c:lvl>
                  <c:pt idx="0">
                    <c:v>1990 </c:v>
                  </c:pt>
                  <c:pt idx="1">
                    <c:v>1993 </c:v>
                  </c:pt>
                  <c:pt idx="2">
                    <c:v>1996 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2SUM9099TREND!$C$12:$F$12</c:f>
              <c:numCache>
                <c:ptCount val="4"/>
                <c:pt idx="0">
                  <c:v>64</c:v>
                </c:pt>
                <c:pt idx="1">
                  <c:v>61</c:v>
                </c:pt>
                <c:pt idx="2">
                  <c:v>43</c:v>
                </c:pt>
                <c:pt idx="3">
                  <c:v>28.4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2SUM9099TREND!$B$13</c:f>
              <c:strCache>
                <c:ptCount val="1"/>
                <c:pt idx="0">
                  <c:v>AREA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2SUM9099TREND!$C$10:$F$11</c:f>
              <c:multiLvlStrCache>
                <c:ptCount val="4"/>
                <c:lvl>
                  <c:pt idx="0">
                    <c:v>1990 </c:v>
                  </c:pt>
                  <c:pt idx="1">
                    <c:v>1993 </c:v>
                  </c:pt>
                  <c:pt idx="2">
                    <c:v>1996 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2SUM9099TREND!$C$13:$F$13</c:f>
              <c:numCache>
                <c:ptCount val="4"/>
                <c:pt idx="0">
                  <c:v>366</c:v>
                </c:pt>
                <c:pt idx="1">
                  <c:v>347</c:v>
                </c:pt>
                <c:pt idx="2">
                  <c:v>289</c:v>
                </c:pt>
                <c:pt idx="3">
                  <c:v>291.5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2SUM9099TREND!$B$14</c:f>
              <c:strCache>
                <c:ptCount val="1"/>
                <c:pt idx="0">
                  <c:v>MOBILE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2SUM9099TREND!$C$10:$F$11</c:f>
              <c:multiLvlStrCache>
                <c:ptCount val="4"/>
                <c:lvl>
                  <c:pt idx="0">
                    <c:v>1990 </c:v>
                  </c:pt>
                  <c:pt idx="1">
                    <c:v>1993 </c:v>
                  </c:pt>
                  <c:pt idx="2">
                    <c:v>1996 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2SUM9099TREND!$C$14:$F$14</c:f>
              <c:numCache>
                <c:ptCount val="4"/>
                <c:pt idx="0">
                  <c:v>349</c:v>
                </c:pt>
                <c:pt idx="1">
                  <c:v>243</c:v>
                </c:pt>
                <c:pt idx="2">
                  <c:v>252</c:v>
                </c:pt>
                <c:pt idx="3">
                  <c:v>229.7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2SUM9099TREND!$B$15</c:f>
              <c:strCache>
                <c:ptCount val="1"/>
                <c:pt idx="0">
                  <c:v>OFF-RD*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2SUM9099TREND!$C$10:$F$11</c:f>
              <c:multiLvlStrCache>
                <c:ptCount val="4"/>
                <c:lvl>
                  <c:pt idx="0">
                    <c:v>1990 </c:v>
                  </c:pt>
                  <c:pt idx="1">
                    <c:v>1993 </c:v>
                  </c:pt>
                  <c:pt idx="2">
                    <c:v>1996 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2SUM9099TREND!$C$15:$F$15</c:f>
              <c:numCache>
                <c:ptCount val="4"/>
                <c:pt idx="0">
                  <c:v>210</c:v>
                </c:pt>
                <c:pt idx="1">
                  <c:v>228</c:v>
                </c:pt>
                <c:pt idx="2">
                  <c:v>220</c:v>
                </c:pt>
                <c:pt idx="3">
                  <c:v>191.7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auto val="1"/>
        <c:lblOffset val="100"/>
        <c:noMultiLvlLbl val="0"/>
      </c:catAx>
      <c:valAx>
        <c:axId val="21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TPSD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3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NOx EMISSIONS 1990-99 BY CATEGORY</a:t>
            </a:r>
          </a:p>
        </c:rich>
      </c:tx>
      <c:layout>
        <c:manualLayout>
          <c:xMode val="factor"/>
          <c:yMode val="factor"/>
          <c:x val="-0.0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725"/>
          <c:w val="0.706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2SUM9099TREND!$B$24</c:f>
              <c:strCache>
                <c:ptCount val="1"/>
                <c:pt idx="0">
                  <c:v>POINT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2SUM9099TREND!$C$22:$F$23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2SUM9099TREND!$C$24:$F$24</c:f>
              <c:numCache>
                <c:ptCount val="4"/>
                <c:pt idx="0">
                  <c:v>318</c:v>
                </c:pt>
                <c:pt idx="1">
                  <c:v>298</c:v>
                </c:pt>
                <c:pt idx="2">
                  <c:v>171</c:v>
                </c:pt>
                <c:pt idx="3">
                  <c:v>180.1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2SUM9099TREND!$B$25</c:f>
              <c:strCache>
                <c:ptCount val="1"/>
                <c:pt idx="0">
                  <c:v>AREA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2SUM9099TREND!$C$22:$F$23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2SUM9099TREND!$C$25:$F$25</c:f>
              <c:numCache>
                <c:ptCount val="4"/>
                <c:pt idx="0">
                  <c:v>33</c:v>
                </c:pt>
                <c:pt idx="1">
                  <c:v>36</c:v>
                </c:pt>
                <c:pt idx="2">
                  <c:v>34</c:v>
                </c:pt>
                <c:pt idx="3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2SUM9099TREND!$B$26</c:f>
              <c:strCache>
                <c:ptCount val="1"/>
                <c:pt idx="0">
                  <c:v>MOBILE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2SUM9099TREND!$C$22:$F$23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2SUM9099TREND!$C$26:$F$26</c:f>
              <c:numCache>
                <c:ptCount val="4"/>
                <c:pt idx="0">
                  <c:v>407</c:v>
                </c:pt>
                <c:pt idx="1">
                  <c:v>381</c:v>
                </c:pt>
                <c:pt idx="2">
                  <c:v>495</c:v>
                </c:pt>
                <c:pt idx="3">
                  <c:v>438.8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2SUM9099TREND!$B$27</c:f>
              <c:strCache>
                <c:ptCount val="1"/>
                <c:pt idx="0">
                  <c:v>OFF-RD*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2SUM9099TREND!$C$22:$F$23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2SUM9099TREND!$C$27:$F$27</c:f>
              <c:numCache>
                <c:ptCount val="4"/>
                <c:pt idx="0">
                  <c:v>256</c:v>
                </c:pt>
                <c:pt idx="1">
                  <c:v>273</c:v>
                </c:pt>
                <c:pt idx="2">
                  <c:v>268</c:v>
                </c:pt>
                <c:pt idx="3">
                  <c:v>305.1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TPSD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 EMISSIONS 1990-99 BY CATEGORY</a:t>
            </a:r>
          </a:p>
        </c:rich>
      </c:tx>
      <c:layout>
        <c:manualLayout>
          <c:xMode val="factor"/>
          <c:yMode val="factor"/>
          <c:x val="-0.02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204"/>
          <c:w val="0.709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2SUM9099TREND!$B$36</c:f>
              <c:strCache>
                <c:ptCount val="1"/>
                <c:pt idx="0">
                  <c:v>POINT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2SUM9099TREND!$C$34:$F$35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2SUM9099TREND!$C$36:$F$36</c:f>
              <c:numCache>
                <c:ptCount val="4"/>
                <c:pt idx="0">
                  <c:v>40</c:v>
                </c:pt>
                <c:pt idx="1">
                  <c:v>29</c:v>
                </c:pt>
                <c:pt idx="2">
                  <c:v>40</c:v>
                </c:pt>
                <c:pt idx="3">
                  <c:v>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2SUM9099TREND!$B$37</c:f>
              <c:strCache>
                <c:ptCount val="1"/>
                <c:pt idx="0">
                  <c:v>AREA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2SUM9099TREND!$C$34:$F$35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2SUM9099TREND!$C$37:$F$37</c:f>
              <c:numCache>
                <c:ptCount val="4"/>
                <c:pt idx="0">
                  <c:v>53</c:v>
                </c:pt>
                <c:pt idx="1">
                  <c:v>48</c:v>
                </c:pt>
                <c:pt idx="2">
                  <c:v>23</c:v>
                </c:pt>
                <c:pt idx="3">
                  <c:v>18.4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2SUM9099TREND!$B$38</c:f>
              <c:strCache>
                <c:ptCount val="1"/>
                <c:pt idx="0">
                  <c:v>MOBILE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2SUM9099TREND!$C$34:$F$35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2SUM9099TREND!$C$38:$F$38</c:f>
              <c:numCache>
                <c:ptCount val="4"/>
                <c:pt idx="0">
                  <c:v>2548</c:v>
                </c:pt>
                <c:pt idx="1">
                  <c:v>1890</c:v>
                </c:pt>
                <c:pt idx="2">
                  <c:v>1735</c:v>
                </c:pt>
                <c:pt idx="3">
                  <c:v>1443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2SUM9099TREND!$B$39</c:f>
              <c:strCache>
                <c:ptCount val="1"/>
                <c:pt idx="0">
                  <c:v>OFF-RD*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2SUM9099TREND!$C$34:$F$35</c:f>
              <c:multiLvlStrCache>
                <c:ptCount val="4"/>
                <c:lvl>
                  <c:pt idx="0">
                    <c:v>1990</c:v>
                  </c:pt>
                  <c:pt idx="1">
                    <c:v>1993</c:v>
                  </c:pt>
                  <c:pt idx="2">
                    <c:v>1996</c:v>
                  </c:pt>
                  <c:pt idx="3">
                    <c:v>1999 </c:v>
                  </c:pt>
                </c:lvl>
              </c:multiLvlStrCache>
            </c:multiLvlStrRef>
          </c:cat>
          <c:val>
            <c:numRef>
              <c:f>2SUM9099TREND!$C$39:$F$39</c:f>
              <c:numCache>
                <c:ptCount val="4"/>
                <c:pt idx="0">
                  <c:v>1711</c:v>
                </c:pt>
                <c:pt idx="1">
                  <c:v>1845</c:v>
                </c:pt>
                <c:pt idx="2">
                  <c:v>1933</c:v>
                </c:pt>
                <c:pt idx="3">
                  <c:v>1944</c:v>
                </c:pt>
              </c:numCache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2655"/>
        <c:crosses val="autoZero"/>
        <c:auto val="1"/>
        <c:lblOffset val="100"/>
        <c:noMultiLvlLbl val="0"/>
      </c:catAx>
      <c:valAx>
        <c:axId val="880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TPSD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4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400050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6305550" y="266700"/>
        <a:ext cx="3162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2</xdr:row>
      <xdr:rowOff>9525</xdr:rowOff>
    </xdr:from>
    <xdr:to>
      <xdr:col>16</xdr:col>
      <xdr:colOff>695325</xdr:colOff>
      <xdr:row>24</xdr:row>
      <xdr:rowOff>171450</xdr:rowOff>
    </xdr:to>
    <xdr:graphicFrame>
      <xdr:nvGraphicFramePr>
        <xdr:cNvPr id="2" name="Chart 2"/>
        <xdr:cNvGraphicFramePr/>
      </xdr:nvGraphicFramePr>
      <xdr:xfrm>
        <a:off x="9505950" y="266700"/>
        <a:ext cx="32289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29</xdr:row>
      <xdr:rowOff>180975</xdr:rowOff>
    </xdr:from>
    <xdr:to>
      <xdr:col>12</xdr:col>
      <xdr:colOff>419100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6296025" y="5153025"/>
        <a:ext cx="31908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447675</xdr:colOff>
      <xdr:row>29</xdr:row>
      <xdr:rowOff>180975</xdr:rowOff>
    </xdr:from>
    <xdr:to>
      <xdr:col>16</xdr:col>
      <xdr:colOff>704850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9515475" y="5153025"/>
        <a:ext cx="32289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</xdr:row>
      <xdr:rowOff>19050</xdr:rowOff>
    </xdr:from>
    <xdr:to>
      <xdr:col>18</xdr:col>
      <xdr:colOff>276225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6677025" y="219075"/>
        <a:ext cx="5467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16</xdr:row>
      <xdr:rowOff>9525</xdr:rowOff>
    </xdr:from>
    <xdr:to>
      <xdr:col>18</xdr:col>
      <xdr:colOff>219075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686550" y="3171825"/>
        <a:ext cx="54006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31</xdr:row>
      <xdr:rowOff>0</xdr:rowOff>
    </xdr:from>
    <xdr:to>
      <xdr:col>18</xdr:col>
      <xdr:colOff>228600</xdr:colOff>
      <xdr:row>43</xdr:row>
      <xdr:rowOff>38100</xdr:rowOff>
    </xdr:to>
    <xdr:graphicFrame>
      <xdr:nvGraphicFramePr>
        <xdr:cNvPr id="3" name="Chart 3"/>
        <xdr:cNvGraphicFramePr/>
      </xdr:nvGraphicFramePr>
      <xdr:xfrm>
        <a:off x="6677025" y="6067425"/>
        <a:ext cx="54197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workbookViewId="0" topLeftCell="A1">
      <selection activeCell="A2" sqref="A2"/>
    </sheetView>
  </sheetViews>
  <sheetFormatPr defaultColWidth="9.75390625" defaultRowHeight="12.75"/>
  <cols>
    <col min="1" max="1" width="11.50390625" style="1" customWidth="1"/>
    <col min="2" max="2" width="24.125" style="1" customWidth="1"/>
    <col min="3" max="3" width="10.375" style="1" customWidth="1"/>
    <col min="4" max="4" width="10.00390625" style="1" customWidth="1"/>
    <col min="5" max="5" width="13.50390625" style="1" customWidth="1"/>
    <col min="6" max="6" width="8.25390625" style="1" customWidth="1"/>
    <col min="7" max="7" width="3.50390625" style="1" customWidth="1"/>
    <col min="8" max="8" width="0.875" style="1" customWidth="1"/>
    <col min="9" max="9" width="5.875" style="1" customWidth="1"/>
    <col min="10" max="10" width="11.50390625" style="1" customWidth="1"/>
    <col min="11" max="255" width="9.75390625" style="1" customWidth="1"/>
    <col min="256" max="16384" width="9.75390625" style="1" customWidth="1"/>
  </cols>
  <sheetData>
    <row r="1" spans="2:16" ht="15">
      <c r="B1" s="62" t="s">
        <v>30</v>
      </c>
      <c r="K1" s="1" t="s">
        <v>36</v>
      </c>
      <c r="P1" s="1" t="s">
        <v>31</v>
      </c>
    </row>
    <row r="2" ht="5.25" customHeight="1">
      <c r="C2" s="2"/>
    </row>
    <row r="3" s="3" customFormat="1" ht="14.25">
      <c r="A3" s="4" t="s">
        <v>0</v>
      </c>
    </row>
    <row r="4" s="3" customFormat="1" ht="14.25">
      <c r="A4" s="4" t="s">
        <v>1</v>
      </c>
    </row>
    <row r="5" s="3" customFormat="1" ht="14.25">
      <c r="A5" s="4" t="s">
        <v>2</v>
      </c>
    </row>
    <row r="7" s="27" customFormat="1" ht="13.5" customHeight="1">
      <c r="A7" s="38" t="s">
        <v>3</v>
      </c>
    </row>
    <row r="8" spans="1:7" ht="23.25" customHeight="1">
      <c r="A8" s="26" t="s">
        <v>28</v>
      </c>
      <c r="C8" s="17"/>
      <c r="D8" s="17"/>
      <c r="E8" s="17"/>
      <c r="F8" s="17"/>
      <c r="G8" s="17"/>
    </row>
    <row r="9" spans="1:7" ht="8.25" customHeight="1">
      <c r="A9" s="18"/>
      <c r="B9" s="17"/>
      <c r="D9" s="25"/>
      <c r="E9" s="25"/>
      <c r="G9" s="17"/>
    </row>
    <row r="10" spans="1:7" ht="14.25" customHeight="1">
      <c r="A10" s="17"/>
      <c r="B10" s="17"/>
      <c r="C10" s="19" t="s">
        <v>4</v>
      </c>
      <c r="D10" s="47" t="s">
        <v>5</v>
      </c>
      <c r="E10" s="19"/>
      <c r="F10" s="19"/>
      <c r="G10" s="48"/>
    </row>
    <row r="11" spans="1:7" ht="9.75" customHeight="1">
      <c r="A11" s="17"/>
      <c r="B11" s="17"/>
      <c r="C11" s="20" t="s">
        <v>6</v>
      </c>
      <c r="D11" s="20" t="s">
        <v>7</v>
      </c>
      <c r="E11" s="20"/>
      <c r="F11" s="20"/>
      <c r="G11" s="36"/>
    </row>
    <row r="12" spans="1:7" ht="15">
      <c r="A12" s="8">
        <v>1</v>
      </c>
      <c r="B12" s="2" t="s">
        <v>8</v>
      </c>
      <c r="C12" s="51">
        <v>28.4</v>
      </c>
      <c r="D12" s="10">
        <f>SUM(C12/C17)</f>
        <v>0.03883017268488767</v>
      </c>
      <c r="E12" s="43"/>
      <c r="F12" s="44"/>
      <c r="G12" s="37"/>
    </row>
    <row r="13" spans="1:7" ht="15">
      <c r="A13" s="8">
        <v>2</v>
      </c>
      <c r="B13" s="2" t="s">
        <v>9</v>
      </c>
      <c r="C13" s="51">
        <v>291.48</v>
      </c>
      <c r="D13" s="10">
        <f>SUM(C13/C17)</f>
        <v>0.3985288286686993</v>
      </c>
      <c r="E13" s="43"/>
      <c r="F13" s="44"/>
      <c r="G13" s="37"/>
    </row>
    <row r="14" spans="1:7" ht="15">
      <c r="A14" s="8">
        <v>3</v>
      </c>
      <c r="B14" s="2" t="s">
        <v>10</v>
      </c>
      <c r="C14" s="51">
        <v>219.81</v>
      </c>
      <c r="D14" s="10">
        <f>SUM(C14/C17)</f>
        <v>0.3005373330234211</v>
      </c>
      <c r="E14" s="43"/>
      <c r="F14" s="44"/>
      <c r="G14" s="37"/>
    </row>
    <row r="15" spans="1:7" ht="15">
      <c r="A15" s="8">
        <v>4</v>
      </c>
      <c r="B15" s="2" t="s">
        <v>11</v>
      </c>
      <c r="C15" s="51">
        <v>191.7</v>
      </c>
      <c r="D15" s="10">
        <f>SUM(C15/C17)</f>
        <v>0.2621036656229918</v>
      </c>
      <c r="E15" s="43"/>
      <c r="F15" s="44"/>
      <c r="G15" s="37"/>
    </row>
    <row r="16" spans="2:7" ht="9.75" customHeight="1">
      <c r="B16" s="2" t="s">
        <v>12</v>
      </c>
      <c r="C16" s="52" t="s">
        <v>13</v>
      </c>
      <c r="D16" s="16" t="s">
        <v>13</v>
      </c>
      <c r="E16" s="45"/>
      <c r="F16" s="46"/>
      <c r="G16" s="37"/>
    </row>
    <row r="17" spans="2:7" ht="15">
      <c r="B17" s="2" t="s">
        <v>14</v>
      </c>
      <c r="C17" s="51">
        <f>SUM(C12:C15)</f>
        <v>731.3900000000001</v>
      </c>
      <c r="D17" s="10">
        <f>SUM(D12:D15)</f>
        <v>0.9999999999999999</v>
      </c>
      <c r="E17" s="49"/>
      <c r="F17" s="49"/>
      <c r="G17" s="37"/>
    </row>
    <row r="18" spans="2:7" ht="15">
      <c r="B18" s="2"/>
      <c r="C18" s="51"/>
      <c r="D18" s="10"/>
      <c r="E18" s="49"/>
      <c r="F18" s="49"/>
      <c r="G18" s="37"/>
    </row>
    <row r="19" spans="1:7" ht="15">
      <c r="A19" s="63" t="s">
        <v>29</v>
      </c>
      <c r="B19" s="2"/>
      <c r="C19" s="51"/>
      <c r="D19" s="10"/>
      <c r="E19" s="49"/>
      <c r="F19" s="49"/>
      <c r="G19" s="37"/>
    </row>
    <row r="20" spans="3:7" ht="4.5" customHeight="1">
      <c r="C20" s="51"/>
      <c r="D20" s="10"/>
      <c r="E20" s="49"/>
      <c r="F20" s="49"/>
      <c r="G20" s="37"/>
    </row>
    <row r="21" spans="1:7" ht="15">
      <c r="A21" s="8">
        <v>1</v>
      </c>
      <c r="B21" s="2" t="s">
        <v>8</v>
      </c>
      <c r="C21" s="51">
        <v>28.4</v>
      </c>
      <c r="D21" s="10">
        <f>SUM(C21/C27)</f>
        <v>0.020540563997598776</v>
      </c>
      <c r="E21" s="49"/>
      <c r="F21" s="49"/>
      <c r="G21" s="37"/>
    </row>
    <row r="22" spans="1:7" ht="15">
      <c r="A22" s="8">
        <v>2</v>
      </c>
      <c r="B22" s="2" t="s">
        <v>9</v>
      </c>
      <c r="C22" s="51">
        <v>291.48</v>
      </c>
      <c r="D22" s="10">
        <f>SUM(C22/C27)</f>
        <v>0.2108156195077497</v>
      </c>
      <c r="E22" s="49"/>
      <c r="F22" s="49"/>
      <c r="G22" s="37"/>
    </row>
    <row r="23" spans="1:7" ht="15">
      <c r="A23" s="8">
        <v>3</v>
      </c>
      <c r="B23" s="2" t="s">
        <v>10</v>
      </c>
      <c r="C23" s="51">
        <v>219.81</v>
      </c>
      <c r="D23" s="10">
        <f>SUM(C23/C27)</f>
        <v>0.1589796257856404</v>
      </c>
      <c r="E23" s="49"/>
      <c r="F23" s="49"/>
      <c r="G23" s="37"/>
    </row>
    <row r="24" spans="1:7" ht="15">
      <c r="A24" s="8">
        <v>4</v>
      </c>
      <c r="B24" s="2" t="s">
        <v>11</v>
      </c>
      <c r="C24" s="51">
        <v>191.7</v>
      </c>
      <c r="D24" s="10">
        <f>SUM(C24/C27)</f>
        <v>0.13864880698379173</v>
      </c>
      <c r="E24" s="49"/>
      <c r="F24" s="49"/>
      <c r="G24" s="37"/>
    </row>
    <row r="25" spans="1:7" ht="15">
      <c r="A25" s="8">
        <v>5</v>
      </c>
      <c r="B25" s="50" t="s">
        <v>15</v>
      </c>
      <c r="C25" s="53">
        <v>651.24</v>
      </c>
      <c r="D25" s="10">
        <f>SUM(C25/C27)</f>
        <v>0.4710153837252193</v>
      </c>
      <c r="E25" s="31"/>
      <c r="F25" s="9"/>
      <c r="G25" s="11"/>
    </row>
    <row r="26" spans="1:7" ht="8.25" customHeight="1">
      <c r="A26" s="8"/>
      <c r="B26" s="50"/>
      <c r="C26" s="53" t="s">
        <v>27</v>
      </c>
      <c r="D26" s="53" t="s">
        <v>27</v>
      </c>
      <c r="E26" s="31"/>
      <c r="F26" s="9"/>
      <c r="G26" s="11"/>
    </row>
    <row r="27" spans="1:7" ht="15">
      <c r="A27" s="8"/>
      <c r="B27" s="50" t="s">
        <v>16</v>
      </c>
      <c r="C27" s="53">
        <f>SUM(C21:C25)</f>
        <v>1382.63</v>
      </c>
      <c r="D27" s="10">
        <f>SUM(C27/C27)</f>
        <v>1</v>
      </c>
      <c r="E27" s="31"/>
      <c r="F27" s="9"/>
      <c r="G27" s="11"/>
    </row>
    <row r="28" spans="1:7" ht="15">
      <c r="A28" s="8"/>
      <c r="B28" s="50"/>
      <c r="C28" s="53"/>
      <c r="D28" s="10"/>
      <c r="E28" s="31"/>
      <c r="F28" s="9"/>
      <c r="G28" s="11"/>
    </row>
    <row r="29" spans="3:15" s="28" customFormat="1" ht="14.25" customHeight="1">
      <c r="C29" s="54"/>
      <c r="D29" s="57"/>
      <c r="E29" s="33"/>
      <c r="F29" s="29"/>
      <c r="G29" s="30"/>
      <c r="K29" s="1" t="s">
        <v>37</v>
      </c>
      <c r="O29" s="1" t="s">
        <v>38</v>
      </c>
    </row>
    <row r="30" spans="1:7" ht="24.75" customHeight="1">
      <c r="A30" s="26" t="s">
        <v>25</v>
      </c>
      <c r="C30" s="51"/>
      <c r="D30" s="10"/>
      <c r="E30" s="31"/>
      <c r="F30" s="9"/>
      <c r="G30" s="11"/>
    </row>
    <row r="31" spans="1:7" s="3" customFormat="1" ht="2.25" customHeight="1">
      <c r="A31" s="5"/>
      <c r="B31" s="21"/>
      <c r="C31" s="55"/>
      <c r="D31" s="58"/>
      <c r="E31" s="34"/>
      <c r="F31" s="13"/>
      <c r="G31" s="12"/>
    </row>
    <row r="32" spans="2:7" s="3" customFormat="1" ht="14.25">
      <c r="B32" s="21"/>
      <c r="C32" s="55" t="s">
        <v>17</v>
      </c>
      <c r="D32" s="59" t="s">
        <v>5</v>
      </c>
      <c r="E32" s="35"/>
      <c r="F32" s="13"/>
      <c r="G32" s="12"/>
    </row>
    <row r="33" spans="3:7" ht="12.75" customHeight="1">
      <c r="C33" s="52" t="s">
        <v>13</v>
      </c>
      <c r="D33" s="16" t="s">
        <v>18</v>
      </c>
      <c r="E33" s="32"/>
      <c r="F33" s="9"/>
      <c r="G33" s="11"/>
    </row>
    <row r="34" spans="1:7" ht="15">
      <c r="A34" s="8">
        <v>1</v>
      </c>
      <c r="B34" s="2" t="s">
        <v>8</v>
      </c>
      <c r="C34" s="51">
        <v>180.14</v>
      </c>
      <c r="D34" s="10">
        <f>SUM(C34/C39)</f>
        <v>0.17136279751146286</v>
      </c>
      <c r="E34" s="31"/>
      <c r="F34" s="9"/>
      <c r="G34" s="11"/>
    </row>
    <row r="35" spans="1:7" ht="15">
      <c r="A35" s="8">
        <v>2</v>
      </c>
      <c r="B35" s="2" t="s">
        <v>9</v>
      </c>
      <c r="C35" s="51">
        <v>21.11</v>
      </c>
      <c r="D35" s="10">
        <f>SUM(C35/C39)</f>
        <v>0.020081429196552578</v>
      </c>
      <c r="E35" s="31"/>
      <c r="F35" s="9"/>
      <c r="G35" s="11"/>
    </row>
    <row r="36" spans="1:7" ht="15">
      <c r="A36" s="8">
        <v>3</v>
      </c>
      <c r="B36" s="2" t="s">
        <v>10</v>
      </c>
      <c r="C36" s="51">
        <v>544.84</v>
      </c>
      <c r="D36" s="10">
        <f>SUM(C36/C39)</f>
        <v>0.5182930309545101</v>
      </c>
      <c r="E36" s="31"/>
      <c r="F36" s="9"/>
      <c r="G36" s="11"/>
    </row>
    <row r="37" spans="1:7" ht="15">
      <c r="A37" s="8">
        <v>4</v>
      </c>
      <c r="B37" s="2" t="s">
        <v>11</v>
      </c>
      <c r="C37" s="51">
        <v>305.13</v>
      </c>
      <c r="D37" s="10">
        <f>SUM(C37/C39)</f>
        <v>0.29026274233747457</v>
      </c>
      <c r="E37" s="31"/>
      <c r="F37" s="9"/>
      <c r="G37" s="11"/>
    </row>
    <row r="38" spans="2:7" ht="9.75" customHeight="1">
      <c r="B38" s="2" t="s">
        <v>19</v>
      </c>
      <c r="C38" s="52" t="s">
        <v>18</v>
      </c>
      <c r="D38" s="16" t="s">
        <v>20</v>
      </c>
      <c r="E38" s="32"/>
      <c r="F38" s="9"/>
      <c r="G38" s="11"/>
    </row>
    <row r="39" spans="2:7" ht="15">
      <c r="B39" s="2" t="s">
        <v>14</v>
      </c>
      <c r="C39" s="51">
        <f>SUM(C34:C37)</f>
        <v>1051.22</v>
      </c>
      <c r="D39" s="10">
        <f>SUM(D34:D37)</f>
        <v>1</v>
      </c>
      <c r="E39" s="31"/>
      <c r="F39" s="9"/>
      <c r="G39" s="11"/>
    </row>
    <row r="40" spans="2:7" ht="15">
      <c r="B40" s="2"/>
      <c r="C40" s="51"/>
      <c r="D40" s="10"/>
      <c r="E40" s="31"/>
      <c r="F40" s="9"/>
      <c r="G40" s="11"/>
    </row>
    <row r="41" spans="2:7" ht="15">
      <c r="B41" s="2"/>
      <c r="C41" s="51"/>
      <c r="D41" s="10"/>
      <c r="E41" s="31"/>
      <c r="F41" s="9"/>
      <c r="G41" s="11"/>
    </row>
    <row r="42" spans="2:7" ht="24.75" customHeight="1">
      <c r="B42" s="2"/>
      <c r="C42" s="51"/>
      <c r="D42" s="10"/>
      <c r="E42" s="31"/>
      <c r="F42" s="9"/>
      <c r="G42" s="11"/>
    </row>
    <row r="43" spans="1:7" ht="15">
      <c r="A43" s="26" t="s">
        <v>26</v>
      </c>
      <c r="C43" s="51"/>
      <c r="D43" s="10"/>
      <c r="E43" s="31"/>
      <c r="F43" s="9"/>
      <c r="G43" s="11"/>
    </row>
    <row r="44" spans="1:7" s="14" customFormat="1" ht="3" customHeight="1">
      <c r="A44" s="6"/>
      <c r="B44" s="21"/>
      <c r="C44" s="55"/>
      <c r="D44" s="58"/>
      <c r="E44" s="34"/>
      <c r="F44" s="23"/>
      <c r="G44" s="22"/>
    </row>
    <row r="45" spans="2:7" s="14" customFormat="1" ht="14.25">
      <c r="B45" s="21"/>
      <c r="C45" s="55" t="s">
        <v>4</v>
      </c>
      <c r="D45" s="59" t="s">
        <v>5</v>
      </c>
      <c r="E45" s="55" t="s">
        <v>21</v>
      </c>
      <c r="F45" s="47" t="s">
        <v>5</v>
      </c>
      <c r="G45" s="24"/>
    </row>
    <row r="46" spans="3:7" ht="9" customHeight="1">
      <c r="C46" s="52" t="s">
        <v>13</v>
      </c>
      <c r="D46" s="16" t="s">
        <v>18</v>
      </c>
      <c r="E46" s="52" t="s">
        <v>13</v>
      </c>
      <c r="F46" s="32" t="s">
        <v>18</v>
      </c>
      <c r="G46" s="15"/>
    </row>
    <row r="47" spans="1:7" ht="15">
      <c r="A47" s="8">
        <v>1</v>
      </c>
      <c r="B47" s="2" t="s">
        <v>22</v>
      </c>
      <c r="C47" s="51">
        <v>34.93</v>
      </c>
      <c r="D47" s="10">
        <f>SUM(C47/C52)</f>
        <v>0.006982173768774712</v>
      </c>
      <c r="E47" s="53">
        <v>34.93</v>
      </c>
      <c r="F47" s="60">
        <f>SUM(E47/5628.51)</f>
        <v>0.006205905292875023</v>
      </c>
      <c r="G47" s="11"/>
    </row>
    <row r="48" spans="1:7" ht="15">
      <c r="A48" s="8">
        <v>2</v>
      </c>
      <c r="B48" s="2" t="s">
        <v>9</v>
      </c>
      <c r="C48" s="51">
        <v>18.37</v>
      </c>
      <c r="D48" s="10">
        <f>SUM(C48/C52)</f>
        <v>0.00367198775071261</v>
      </c>
      <c r="E48" s="53">
        <v>1209.59</v>
      </c>
      <c r="F48" s="60">
        <f>SUM(E48/5628.51)</f>
        <v>0.21490412205006296</v>
      </c>
      <c r="G48" s="11"/>
    </row>
    <row r="49" spans="1:7" ht="15">
      <c r="A49" s="7">
        <v>3</v>
      </c>
      <c r="B49" s="2" t="s">
        <v>10</v>
      </c>
      <c r="C49" s="51">
        <v>3005.71</v>
      </c>
      <c r="D49" s="10">
        <f>SUM(C49/C52)</f>
        <v>0.6008127546104735</v>
      </c>
      <c r="E49" s="56">
        <v>3732.56</v>
      </c>
      <c r="F49" s="60">
        <f>SUM(E49/5628.51)</f>
        <v>0.6631524151151903</v>
      </c>
      <c r="G49" s="11"/>
    </row>
    <row r="50" spans="1:7" ht="15">
      <c r="A50" s="8">
        <v>4</v>
      </c>
      <c r="B50" s="2" t="s">
        <v>11</v>
      </c>
      <c r="C50" s="51">
        <v>1943.73</v>
      </c>
      <c r="D50" s="10">
        <f>SUM(C50/C52)</f>
        <v>0.38853308387003926</v>
      </c>
      <c r="E50" s="56">
        <v>651.43</v>
      </c>
      <c r="F50" s="60">
        <f>SUM(E50/5628.51)</f>
        <v>0.11573755754187164</v>
      </c>
      <c r="G50" s="11"/>
    </row>
    <row r="51" spans="2:7" ht="15">
      <c r="B51" s="2" t="s">
        <v>12</v>
      </c>
      <c r="C51" s="52" t="s">
        <v>23</v>
      </c>
      <c r="D51" s="16" t="s">
        <v>20</v>
      </c>
      <c r="E51" s="32" t="s">
        <v>20</v>
      </c>
      <c r="F51" s="32" t="s">
        <v>20</v>
      </c>
      <c r="G51" s="16"/>
    </row>
    <row r="52" spans="2:7" ht="15">
      <c r="B52" s="2" t="s">
        <v>14</v>
      </c>
      <c r="C52" s="51">
        <f>SUM(C47:C50)</f>
        <v>5002.74</v>
      </c>
      <c r="D52" s="10">
        <f>SUM(D47:D50)</f>
        <v>1</v>
      </c>
      <c r="E52" s="51">
        <f>SUM(E47:E50)</f>
        <v>5628.51</v>
      </c>
      <c r="F52" s="60">
        <f>SUM(E52/5628.51)</f>
        <v>1</v>
      </c>
      <c r="G52" s="10"/>
    </row>
    <row r="53" spans="2:7" ht="15">
      <c r="B53" s="2"/>
      <c r="C53" s="41"/>
      <c r="D53" s="31"/>
      <c r="E53" s="31"/>
      <c r="F53" s="9"/>
      <c r="G53" s="10"/>
    </row>
    <row r="54" spans="2:13" ht="15">
      <c r="B54" s="42" t="s">
        <v>24</v>
      </c>
      <c r="C54" s="40"/>
      <c r="D54" s="11"/>
      <c r="E54" s="11"/>
      <c r="F54" s="9"/>
      <c r="G54" s="10"/>
      <c r="M54" s="72">
        <v>1.9</v>
      </c>
    </row>
    <row r="55" spans="2:3" ht="15" customHeight="1">
      <c r="B55" s="39"/>
      <c r="C55"/>
    </row>
    <row r="56" spans="1:3" ht="15">
      <c r="A56" s="2"/>
      <c r="C56" s="61">
        <v>1.8</v>
      </c>
    </row>
    <row r="57" spans="4:6" ht="15">
      <c r="D57" s="11"/>
      <c r="E57" s="11"/>
      <c r="F57" s="9"/>
    </row>
    <row r="58" spans="4:6" ht="15">
      <c r="D58" s="11"/>
      <c r="E58" s="11"/>
      <c r="F58" s="9"/>
    </row>
    <row r="59" spans="4:6" ht="15">
      <c r="D59" s="11"/>
      <c r="E59" s="11"/>
      <c r="F59" s="9"/>
    </row>
    <row r="60" spans="4:5" ht="15">
      <c r="D60" s="9"/>
      <c r="E60" s="9"/>
    </row>
    <row r="61" spans="4:5" ht="15">
      <c r="D61" s="9"/>
      <c r="E61" s="9"/>
    </row>
    <row r="62" spans="3:5" ht="15">
      <c r="C62" s="9"/>
      <c r="D62" s="9"/>
      <c r="E62" s="9"/>
    </row>
    <row r="63" spans="3:5" ht="15">
      <c r="C63" s="9"/>
      <c r="D63" s="9"/>
      <c r="E63" s="9"/>
    </row>
    <row r="64" spans="3:5" ht="15">
      <c r="C64" s="9"/>
      <c r="D64" s="9"/>
      <c r="E64" s="9"/>
    </row>
    <row r="65" spans="3:5" ht="15">
      <c r="C65" s="9"/>
      <c r="D65" s="9"/>
      <c r="E65" s="9"/>
    </row>
    <row r="66" spans="3:5" ht="15">
      <c r="C66" s="9"/>
      <c r="D66" s="9"/>
      <c r="E66" s="9"/>
    </row>
    <row r="67" spans="3:5" ht="15">
      <c r="C67" s="9"/>
      <c r="D67" s="9"/>
      <c r="E67" s="9"/>
    </row>
  </sheetData>
  <printOptions/>
  <pageMargins left="0.75" right="0.5" top="0.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C1" sqref="C1"/>
    </sheetView>
  </sheetViews>
  <sheetFormatPr defaultColWidth="9.75390625" defaultRowHeight="12.75"/>
  <cols>
    <col min="1" max="1" width="5.00390625" style="237" customWidth="1"/>
    <col min="2" max="2" width="12.875" style="237" customWidth="1"/>
    <col min="3" max="3" width="9.50390625" style="237" customWidth="1"/>
    <col min="4" max="4" width="7.00390625" style="237" customWidth="1"/>
    <col min="5" max="5" width="11.375" style="237" customWidth="1"/>
    <col min="6" max="6" width="7.125" style="237" customWidth="1"/>
    <col min="7" max="7" width="10.875" style="237" customWidth="1"/>
    <col min="8" max="8" width="7.75390625" style="237" customWidth="1"/>
    <col min="9" max="9" width="11.25390625" style="237" customWidth="1"/>
    <col min="10" max="10" width="7.875" style="237" customWidth="1"/>
    <col min="11" max="11" width="13.75390625" style="237" customWidth="1"/>
    <col min="12" max="12" width="8.75390625" style="237" customWidth="1"/>
    <col min="13" max="13" width="3.25390625" style="237" customWidth="1"/>
    <col min="14" max="14" width="2.125" style="237" customWidth="1"/>
    <col min="15" max="254" width="9.75390625" style="237" customWidth="1"/>
    <col min="255" max="16384" width="9.75390625" style="237" customWidth="1"/>
  </cols>
  <sheetData>
    <row r="1" spans="7:8" ht="12.75">
      <c r="G1" s="100" t="s">
        <v>188</v>
      </c>
      <c r="H1" s="238"/>
    </row>
    <row r="2" spans="4:8" ht="12.75">
      <c r="D2" s="168" t="s">
        <v>189</v>
      </c>
      <c r="G2" s="238"/>
      <c r="H2" s="238"/>
    </row>
    <row r="3" spans="6:8" ht="12">
      <c r="F3" s="238" t="s">
        <v>190</v>
      </c>
      <c r="G3" s="238"/>
      <c r="H3" s="238"/>
    </row>
    <row r="4" spans="1:6" ht="12">
      <c r="A4" s="237" t="s">
        <v>191</v>
      </c>
      <c r="D4" s="238"/>
      <c r="E4" s="238"/>
      <c r="F4" s="238"/>
    </row>
    <row r="5" spans="7:12" ht="12">
      <c r="G5" s="239" t="s">
        <v>192</v>
      </c>
      <c r="H5" s="239" t="s">
        <v>192</v>
      </c>
      <c r="K5" s="240"/>
      <c r="L5" s="47"/>
    </row>
    <row r="6" spans="3:12" ht="12">
      <c r="C6" s="241" t="s">
        <v>193</v>
      </c>
      <c r="D6" s="241" t="s">
        <v>193</v>
      </c>
      <c r="E6" s="241" t="s">
        <v>194</v>
      </c>
      <c r="F6" s="241" t="s">
        <v>194</v>
      </c>
      <c r="G6" s="241" t="s">
        <v>195</v>
      </c>
      <c r="H6" s="241" t="s">
        <v>195</v>
      </c>
      <c r="I6" s="239" t="s">
        <v>196</v>
      </c>
      <c r="J6" s="239" t="s">
        <v>196</v>
      </c>
      <c r="K6" s="242" t="s">
        <v>14</v>
      </c>
      <c r="L6" s="242" t="s">
        <v>14</v>
      </c>
    </row>
    <row r="7" spans="2:12" ht="12">
      <c r="B7" s="243" t="s">
        <v>96</v>
      </c>
      <c r="C7" s="241" t="s">
        <v>197</v>
      </c>
      <c r="D7" s="241" t="s">
        <v>197</v>
      </c>
      <c r="E7" s="241" t="s">
        <v>198</v>
      </c>
      <c r="F7" s="241" t="s">
        <v>198</v>
      </c>
      <c r="G7" s="241" t="s">
        <v>199</v>
      </c>
      <c r="H7" s="241" t="s">
        <v>199</v>
      </c>
      <c r="I7" s="241" t="s">
        <v>199</v>
      </c>
      <c r="J7" s="241" t="s">
        <v>199</v>
      </c>
      <c r="K7" s="47" t="s">
        <v>200</v>
      </c>
      <c r="L7" s="47" t="s">
        <v>200</v>
      </c>
    </row>
    <row r="8" spans="3:12" ht="12">
      <c r="C8" s="241" t="s">
        <v>166</v>
      </c>
      <c r="D8" s="241" t="s">
        <v>4</v>
      </c>
      <c r="E8" s="241" t="s">
        <v>166</v>
      </c>
      <c r="F8" s="241" t="s">
        <v>4</v>
      </c>
      <c r="G8" s="241" t="s">
        <v>166</v>
      </c>
      <c r="H8" s="241" t="s">
        <v>4</v>
      </c>
      <c r="I8" s="241" t="s">
        <v>166</v>
      </c>
      <c r="J8" s="241" t="s">
        <v>4</v>
      </c>
      <c r="K8" s="47" t="s">
        <v>201</v>
      </c>
      <c r="L8" s="47" t="s">
        <v>202</v>
      </c>
    </row>
    <row r="9" spans="2:12" ht="18" customHeight="1">
      <c r="B9" s="243" t="s">
        <v>101</v>
      </c>
      <c r="C9" s="241" t="s">
        <v>131</v>
      </c>
      <c r="D9" s="241" t="s">
        <v>183</v>
      </c>
      <c r="E9" s="241" t="s">
        <v>183</v>
      </c>
      <c r="F9" s="241" t="s">
        <v>183</v>
      </c>
      <c r="G9" s="241" t="s">
        <v>183</v>
      </c>
      <c r="H9" s="241" t="s">
        <v>183</v>
      </c>
      <c r="I9" s="241" t="s">
        <v>183</v>
      </c>
      <c r="J9" s="241" t="s">
        <v>183</v>
      </c>
      <c r="K9" s="241" t="s">
        <v>102</v>
      </c>
      <c r="L9" s="241" t="s">
        <v>133</v>
      </c>
    </row>
    <row r="10" spans="2:12" ht="24" customHeight="1">
      <c r="B10" s="243" t="s">
        <v>103</v>
      </c>
      <c r="C10" s="244">
        <v>796</v>
      </c>
      <c r="D10" s="245">
        <v>0.76</v>
      </c>
      <c r="E10" s="246">
        <v>3.5</v>
      </c>
      <c r="F10" s="247">
        <v>0</v>
      </c>
      <c r="G10" s="246">
        <v>0.4</v>
      </c>
      <c r="H10" s="247">
        <f aca="true" t="shared" si="0" ref="H10:H17">SUM(G10*0.224)/92</f>
        <v>0.000973913043478261</v>
      </c>
      <c r="I10" s="246">
        <v>0.1</v>
      </c>
      <c r="J10" s="247">
        <v>0</v>
      </c>
      <c r="K10" s="244">
        <f aca="true" t="shared" si="1" ref="K10:L23">SUM(C10,E10,G10,I10)</f>
        <v>800</v>
      </c>
      <c r="L10" s="248">
        <f t="shared" si="1"/>
        <v>0.7609739130434783</v>
      </c>
    </row>
    <row r="11" spans="2:12" ht="24" customHeight="1">
      <c r="B11" s="243" t="s">
        <v>104</v>
      </c>
      <c r="C11" s="244">
        <v>500.2</v>
      </c>
      <c r="D11" s="245">
        <v>0.47</v>
      </c>
      <c r="E11" s="246">
        <v>4.8</v>
      </c>
      <c r="F11" s="247">
        <v>0</v>
      </c>
      <c r="G11" s="246">
        <v>0.2</v>
      </c>
      <c r="H11" s="247">
        <f t="shared" si="0"/>
        <v>0.0004869565217391305</v>
      </c>
      <c r="I11" s="246">
        <v>0</v>
      </c>
      <c r="J11" s="247">
        <v>0</v>
      </c>
      <c r="K11" s="244">
        <f t="shared" si="1"/>
        <v>505.2</v>
      </c>
      <c r="L11" s="248">
        <f t="shared" si="1"/>
        <v>0.4704869565217391</v>
      </c>
    </row>
    <row r="12" spans="2:12" ht="24" customHeight="1">
      <c r="B12" s="243" t="s">
        <v>105</v>
      </c>
      <c r="C12" s="244">
        <v>1676.5</v>
      </c>
      <c r="D12" s="245">
        <v>1.77</v>
      </c>
      <c r="E12" s="246">
        <v>5.4</v>
      </c>
      <c r="F12" s="247">
        <v>0</v>
      </c>
      <c r="G12" s="246">
        <v>0.7</v>
      </c>
      <c r="H12" s="247">
        <f t="shared" si="0"/>
        <v>0.0017043478260869564</v>
      </c>
      <c r="I12" s="246">
        <v>0.4</v>
      </c>
      <c r="J12" s="247">
        <v>0</v>
      </c>
      <c r="K12" s="244">
        <f t="shared" si="1"/>
        <v>1683.0000000000002</v>
      </c>
      <c r="L12" s="248">
        <f t="shared" si="1"/>
        <v>1.771704347826087</v>
      </c>
    </row>
    <row r="13" spans="2:12" ht="24" customHeight="1">
      <c r="B13" s="243" t="s">
        <v>106</v>
      </c>
      <c r="C13" s="244">
        <v>51.2</v>
      </c>
      <c r="D13" s="245">
        <v>0.05</v>
      </c>
      <c r="E13" s="246">
        <v>2.4</v>
      </c>
      <c r="F13" s="247">
        <v>0</v>
      </c>
      <c r="G13" s="246">
        <v>0</v>
      </c>
      <c r="H13" s="247">
        <f t="shared" si="0"/>
        <v>0</v>
      </c>
      <c r="I13" s="246">
        <v>0</v>
      </c>
      <c r="J13" s="247">
        <v>0</v>
      </c>
      <c r="K13" s="244">
        <f t="shared" si="1"/>
        <v>53.6</v>
      </c>
      <c r="L13" s="248">
        <f t="shared" si="1"/>
        <v>0.05</v>
      </c>
    </row>
    <row r="14" spans="2:12" ht="24" customHeight="1">
      <c r="B14" s="243" t="s">
        <v>107</v>
      </c>
      <c r="C14" s="244">
        <v>2306.9</v>
      </c>
      <c r="D14" s="245">
        <v>2.41</v>
      </c>
      <c r="E14" s="246">
        <v>7.1</v>
      </c>
      <c r="F14" s="247">
        <v>0.01</v>
      </c>
      <c r="G14" s="246">
        <v>0.8</v>
      </c>
      <c r="H14" s="247">
        <f t="shared" si="0"/>
        <v>0.001947826086956522</v>
      </c>
      <c r="I14" s="246">
        <v>0.4</v>
      </c>
      <c r="J14" s="247">
        <v>0</v>
      </c>
      <c r="K14" s="244">
        <f t="shared" si="1"/>
        <v>2315.2000000000003</v>
      </c>
      <c r="L14" s="248">
        <f t="shared" si="1"/>
        <v>2.4219478260869565</v>
      </c>
    </row>
    <row r="15" spans="2:12" ht="24" customHeight="1">
      <c r="B15" s="243" t="s">
        <v>108</v>
      </c>
      <c r="C15" s="244">
        <v>259.3</v>
      </c>
      <c r="D15" s="245">
        <v>0.25</v>
      </c>
      <c r="E15" s="246">
        <v>2.7</v>
      </c>
      <c r="F15" s="247">
        <v>0</v>
      </c>
      <c r="G15" s="246">
        <v>0.1</v>
      </c>
      <c r="H15" s="247">
        <f t="shared" si="0"/>
        <v>0.00024347826086956525</v>
      </c>
      <c r="I15" s="246">
        <v>0.2</v>
      </c>
      <c r="J15" s="247">
        <v>0</v>
      </c>
      <c r="K15" s="244">
        <f t="shared" si="1"/>
        <v>262.3</v>
      </c>
      <c r="L15" s="248">
        <f t="shared" si="1"/>
        <v>0.25024347826086957</v>
      </c>
    </row>
    <row r="16" spans="2:12" ht="24" customHeight="1">
      <c r="B16" s="243" t="s">
        <v>109</v>
      </c>
      <c r="C16" s="244">
        <v>1504</v>
      </c>
      <c r="D16" s="245">
        <v>1.52</v>
      </c>
      <c r="E16" s="246">
        <v>9</v>
      </c>
      <c r="F16" s="247">
        <v>0.01</v>
      </c>
      <c r="G16" s="246">
        <v>0.9</v>
      </c>
      <c r="H16" s="247">
        <f t="shared" si="0"/>
        <v>0.0021913043478260868</v>
      </c>
      <c r="I16" s="246">
        <v>0.3</v>
      </c>
      <c r="J16" s="247">
        <v>0</v>
      </c>
      <c r="K16" s="244">
        <f t="shared" si="1"/>
        <v>1514.2</v>
      </c>
      <c r="L16" s="248">
        <f t="shared" si="1"/>
        <v>1.5321913043478261</v>
      </c>
    </row>
    <row r="17" spans="2:12" ht="24" customHeight="1">
      <c r="B17" s="243" t="s">
        <v>110</v>
      </c>
      <c r="C17" s="244">
        <v>476.1</v>
      </c>
      <c r="D17" s="245">
        <v>0.51</v>
      </c>
      <c r="E17" s="246">
        <v>6.1</v>
      </c>
      <c r="F17" s="247">
        <v>0</v>
      </c>
      <c r="G17" s="246">
        <v>0.1</v>
      </c>
      <c r="H17" s="247">
        <f t="shared" si="0"/>
        <v>0.00024347826086956525</v>
      </c>
      <c r="I17" s="246">
        <v>0</v>
      </c>
      <c r="J17" s="247">
        <v>0</v>
      </c>
      <c r="K17" s="244">
        <f t="shared" si="1"/>
        <v>482.30000000000007</v>
      </c>
      <c r="L17" s="248">
        <f t="shared" si="1"/>
        <v>0.5102434782608696</v>
      </c>
    </row>
    <row r="18" spans="2:12" ht="24" customHeight="1">
      <c r="B18" s="243" t="s">
        <v>111</v>
      </c>
      <c r="C18" s="244">
        <v>4657.2</v>
      </c>
      <c r="D18" s="245">
        <v>4.87</v>
      </c>
      <c r="E18" s="246">
        <v>3.7</v>
      </c>
      <c r="F18" s="247">
        <v>0</v>
      </c>
      <c r="G18" s="246">
        <v>1.4</v>
      </c>
      <c r="H18" s="247">
        <v>0.005</v>
      </c>
      <c r="I18" s="246">
        <v>0.5</v>
      </c>
      <c r="J18" s="247">
        <v>0.01</v>
      </c>
      <c r="K18" s="244">
        <f t="shared" si="1"/>
        <v>4662.799999999999</v>
      </c>
      <c r="L18" s="248">
        <f t="shared" si="1"/>
        <v>4.885</v>
      </c>
    </row>
    <row r="19" spans="2:12" ht="24" customHeight="1">
      <c r="B19" s="243" t="s">
        <v>112</v>
      </c>
      <c r="C19" s="244">
        <v>25.2</v>
      </c>
      <c r="D19" s="245">
        <v>0.03</v>
      </c>
      <c r="E19" s="246">
        <v>2</v>
      </c>
      <c r="F19" s="247">
        <v>0</v>
      </c>
      <c r="G19" s="246">
        <v>0</v>
      </c>
      <c r="H19" s="247">
        <f>SUM(G19*0.224)/92</f>
        <v>0</v>
      </c>
      <c r="I19" s="246">
        <v>0</v>
      </c>
      <c r="J19" s="247">
        <v>0</v>
      </c>
      <c r="K19" s="244">
        <f t="shared" si="1"/>
        <v>27.2</v>
      </c>
      <c r="L19" s="248">
        <f t="shared" si="1"/>
        <v>0.03</v>
      </c>
    </row>
    <row r="20" spans="2:12" ht="24" customHeight="1">
      <c r="B20" s="243" t="s">
        <v>113</v>
      </c>
      <c r="C20" s="244">
        <v>2248.6</v>
      </c>
      <c r="D20" s="245">
        <v>2.24</v>
      </c>
      <c r="E20" s="246">
        <v>3.8</v>
      </c>
      <c r="F20" s="247">
        <v>0</v>
      </c>
      <c r="G20" s="246">
        <v>0.4</v>
      </c>
      <c r="H20" s="247">
        <f>SUM(G20*0.224)/92</f>
        <v>0.000973913043478261</v>
      </c>
      <c r="I20" s="246">
        <v>0.2</v>
      </c>
      <c r="J20" s="247">
        <v>0</v>
      </c>
      <c r="K20" s="244">
        <f t="shared" si="1"/>
        <v>2253</v>
      </c>
      <c r="L20" s="248">
        <f t="shared" si="1"/>
        <v>2.2409739130434785</v>
      </c>
    </row>
    <row r="21" spans="2:12" ht="24" customHeight="1">
      <c r="B21" s="243" t="s">
        <v>114</v>
      </c>
      <c r="C21" s="244">
        <v>1609.9</v>
      </c>
      <c r="D21" s="245">
        <v>1.63</v>
      </c>
      <c r="E21" s="246">
        <v>4</v>
      </c>
      <c r="F21" s="247">
        <v>0</v>
      </c>
      <c r="G21" s="246">
        <v>0.6</v>
      </c>
      <c r="H21" s="247">
        <f>SUM(G21*0.224)/92</f>
        <v>0.0014608695652173912</v>
      </c>
      <c r="I21" s="246">
        <v>0.2</v>
      </c>
      <c r="J21" s="247">
        <v>0</v>
      </c>
      <c r="K21" s="244">
        <f t="shared" si="1"/>
        <v>1614.7</v>
      </c>
      <c r="L21" s="248">
        <f t="shared" si="1"/>
        <v>1.6314608695652173</v>
      </c>
    </row>
    <row r="22" spans="2:12" ht="24" customHeight="1">
      <c r="B22" s="243" t="s">
        <v>115</v>
      </c>
      <c r="C22" s="244">
        <v>1547.3</v>
      </c>
      <c r="D22" s="245">
        <v>2.03</v>
      </c>
      <c r="E22" s="246">
        <v>0</v>
      </c>
      <c r="F22" s="247">
        <v>0</v>
      </c>
      <c r="G22" s="246">
        <v>2</v>
      </c>
      <c r="H22" s="247">
        <v>0.005</v>
      </c>
      <c r="I22" s="246">
        <v>0.5</v>
      </c>
      <c r="J22" s="247">
        <v>0.005</v>
      </c>
      <c r="K22" s="244">
        <f t="shared" si="1"/>
        <v>1549.8</v>
      </c>
      <c r="L22" s="248">
        <f t="shared" si="1"/>
        <v>2.0399999999999996</v>
      </c>
    </row>
    <row r="23" spans="2:12" ht="24" customHeight="1">
      <c r="B23" s="243" t="s">
        <v>116</v>
      </c>
      <c r="C23" s="244">
        <v>2403.2</v>
      </c>
      <c r="D23" s="245">
        <v>2.52</v>
      </c>
      <c r="E23" s="246">
        <v>2.5</v>
      </c>
      <c r="F23" s="247">
        <v>0</v>
      </c>
      <c r="G23" s="246">
        <v>1</v>
      </c>
      <c r="H23" s="247">
        <f>SUM(G23*0.224)/92</f>
        <v>0.0024347826086956524</v>
      </c>
      <c r="I23" s="246">
        <v>0.4</v>
      </c>
      <c r="J23" s="247">
        <v>0</v>
      </c>
      <c r="K23" s="244">
        <f t="shared" si="1"/>
        <v>2407.1</v>
      </c>
      <c r="L23" s="248">
        <f t="shared" si="1"/>
        <v>2.5224347826086957</v>
      </c>
    </row>
    <row r="24" spans="3:12" ht="16.5" customHeight="1">
      <c r="C24" s="69"/>
      <c r="D24" s="249"/>
      <c r="E24" s="250"/>
      <c r="F24" s="251"/>
      <c r="G24" s="250"/>
      <c r="H24" s="247"/>
      <c r="I24" s="246"/>
      <c r="J24" s="247"/>
      <c r="K24" s="244"/>
      <c r="L24" s="248"/>
    </row>
    <row r="25" spans="2:12" ht="16.5" customHeight="1">
      <c r="B25" s="237" t="s">
        <v>203</v>
      </c>
      <c r="C25" s="252" t="s">
        <v>204</v>
      </c>
      <c r="D25" s="253" t="s">
        <v>204</v>
      </c>
      <c r="E25" s="254" t="s">
        <v>204</v>
      </c>
      <c r="F25" s="255" t="s">
        <v>204</v>
      </c>
      <c r="G25" s="254" t="s">
        <v>204</v>
      </c>
      <c r="H25" s="256" t="s">
        <v>204</v>
      </c>
      <c r="I25" s="255" t="s">
        <v>204</v>
      </c>
      <c r="J25" s="256" t="s">
        <v>205</v>
      </c>
      <c r="K25" s="252" t="s">
        <v>205</v>
      </c>
      <c r="L25" s="255" t="s">
        <v>205</v>
      </c>
    </row>
    <row r="26" spans="2:12" ht="19.5" customHeight="1">
      <c r="B26" s="243" t="s">
        <v>118</v>
      </c>
      <c r="C26" s="244">
        <f>SUM(C10:C23)</f>
        <v>20061.600000000002</v>
      </c>
      <c r="D26" s="245">
        <f>SUM(D10:D23)</f>
        <v>21.06</v>
      </c>
      <c r="E26" s="246">
        <f>SUM(E10:E23)</f>
        <v>57.00000000000001</v>
      </c>
      <c r="F26" s="247">
        <f>SUM(F10:F23)</f>
        <v>0.02</v>
      </c>
      <c r="G26" s="246">
        <f>SUM(G10:G23)</f>
        <v>8.6</v>
      </c>
      <c r="H26" s="247">
        <f>SUM(G26*0.224)/92</f>
        <v>0.020939130434782606</v>
      </c>
      <c r="I26" s="246">
        <f>SUM(I10:I23)</f>
        <v>3.2</v>
      </c>
      <c r="J26" s="247">
        <f>SUM(J10:J23)</f>
        <v>0.015</v>
      </c>
      <c r="K26" s="244">
        <f>SUM(C26,E26,G26,I26)</f>
        <v>20130.4</v>
      </c>
      <c r="L26" s="248">
        <f>SUM(D26,F26,H26,J26)</f>
        <v>21.115939130434782</v>
      </c>
    </row>
    <row r="27" spans="3:12" ht="12">
      <c r="C27" s="257"/>
      <c r="D27" s="258"/>
      <c r="E27" s="259"/>
      <c r="F27" s="258"/>
      <c r="G27" s="259"/>
      <c r="H27" s="258"/>
      <c r="I27" s="258"/>
      <c r="J27" s="258"/>
      <c r="K27" s="260"/>
      <c r="L27" s="258"/>
    </row>
    <row r="28" spans="3:12" ht="12">
      <c r="C28" s="257"/>
      <c r="D28" s="258"/>
      <c r="E28" s="259"/>
      <c r="F28" s="258"/>
      <c r="G28" s="259"/>
      <c r="H28" s="258"/>
      <c r="I28" s="258"/>
      <c r="J28" s="259"/>
      <c r="K28" s="260"/>
      <c r="L28" s="258"/>
    </row>
    <row r="29" spans="2:12" ht="12">
      <c r="B29" s="237" t="s">
        <v>73</v>
      </c>
      <c r="C29" s="261">
        <f aca="true" t="shared" si="2" ref="C29:L29">SUM(C10,C12,C13,C14,C18,C19,C20,C21,C22,C23)</f>
        <v>17322</v>
      </c>
      <c r="D29" s="259">
        <f t="shared" si="2"/>
        <v>18.31</v>
      </c>
      <c r="E29" s="261">
        <f t="shared" si="2"/>
        <v>34.4</v>
      </c>
      <c r="F29" s="259">
        <f t="shared" si="2"/>
        <v>0.01</v>
      </c>
      <c r="G29" s="261">
        <f t="shared" si="2"/>
        <v>7.3</v>
      </c>
      <c r="H29" s="259">
        <f t="shared" si="2"/>
        <v>0.019495652173913046</v>
      </c>
      <c r="I29" s="261">
        <f t="shared" si="2"/>
        <v>2.6999999999999997</v>
      </c>
      <c r="J29" s="259">
        <f t="shared" si="2"/>
        <v>0.015</v>
      </c>
      <c r="K29" s="261">
        <f t="shared" si="2"/>
        <v>17366.399999999998</v>
      </c>
      <c r="L29" s="259">
        <f t="shared" si="2"/>
        <v>18.35449565217391</v>
      </c>
    </row>
    <row r="30" spans="2:12" ht="12">
      <c r="B30" s="237" t="s">
        <v>119</v>
      </c>
      <c r="C30" s="261">
        <f aca="true" t="shared" si="3" ref="C30:L30">SUM(C11,C15,C16,C17)</f>
        <v>2739.6</v>
      </c>
      <c r="D30" s="259">
        <f t="shared" si="3"/>
        <v>2.75</v>
      </c>
      <c r="E30" s="261">
        <f t="shared" si="3"/>
        <v>22.6</v>
      </c>
      <c r="F30" s="259">
        <f t="shared" si="3"/>
        <v>0.01</v>
      </c>
      <c r="G30" s="261">
        <f t="shared" si="3"/>
        <v>1.3000000000000003</v>
      </c>
      <c r="H30" s="259">
        <f t="shared" si="3"/>
        <v>0.0031652173913043475</v>
      </c>
      <c r="I30" s="261">
        <f t="shared" si="3"/>
        <v>0.5</v>
      </c>
      <c r="J30" s="259">
        <f t="shared" si="3"/>
        <v>0</v>
      </c>
      <c r="K30" s="261">
        <f t="shared" si="3"/>
        <v>2764</v>
      </c>
      <c r="L30" s="259">
        <f t="shared" si="3"/>
        <v>2.7631652173913044</v>
      </c>
    </row>
    <row r="31" spans="3:12" ht="12">
      <c r="C31" s="259"/>
      <c r="D31" s="258"/>
      <c r="E31" s="259"/>
      <c r="F31" s="258"/>
      <c r="G31" s="259"/>
      <c r="H31" s="258"/>
      <c r="I31" s="258"/>
      <c r="J31" s="258"/>
      <c r="L31" s="258"/>
    </row>
    <row r="32" spans="3:12" ht="12">
      <c r="C32" s="259"/>
      <c r="D32" s="258"/>
      <c r="E32" s="259"/>
      <c r="F32" s="258"/>
      <c r="G32" s="259"/>
      <c r="H32" s="258"/>
      <c r="I32" s="258"/>
      <c r="J32" s="258"/>
      <c r="L32" s="258"/>
    </row>
    <row r="35" ht="12">
      <c r="G35" s="262">
        <v>1.19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8">
      <selection activeCell="P34" sqref="P34"/>
    </sheetView>
  </sheetViews>
  <sheetFormatPr defaultColWidth="9.75390625" defaultRowHeight="12.75"/>
  <cols>
    <col min="1" max="1" width="2.00390625" style="237" customWidth="1"/>
    <col min="2" max="2" width="10.125" style="237" customWidth="1"/>
    <col min="3" max="3" width="7.875" style="237" customWidth="1"/>
    <col min="4" max="4" width="5.50390625" style="237" customWidth="1"/>
    <col min="5" max="5" width="6.50390625" style="237" customWidth="1"/>
    <col min="6" max="6" width="9.375" style="237" customWidth="1"/>
    <col min="7" max="7" width="6.25390625" style="237" customWidth="1"/>
    <col min="8" max="8" width="6.375" style="237" customWidth="1"/>
    <col min="9" max="9" width="8.25390625" style="237" customWidth="1"/>
    <col min="10" max="10" width="6.25390625" style="237" customWidth="1"/>
    <col min="11" max="11" width="6.50390625" style="237" customWidth="1"/>
    <col min="12" max="12" width="9.50390625" style="237" customWidth="1"/>
    <col min="13" max="13" width="6.75390625" style="237" customWidth="1"/>
    <col min="14" max="14" width="6.625" style="237" customWidth="1"/>
    <col min="15" max="15" width="9.875" style="238" customWidth="1"/>
    <col min="16" max="16" width="8.75390625" style="238" customWidth="1"/>
    <col min="17" max="17" width="7.00390625" style="238" customWidth="1"/>
    <col min="18" max="18" width="2.125" style="237" customWidth="1"/>
    <col min="19" max="16384" width="9.75390625" style="237" customWidth="1"/>
  </cols>
  <sheetData>
    <row r="1" spans="9:11" ht="12.75">
      <c r="I1" s="100" t="s">
        <v>206</v>
      </c>
      <c r="J1" s="238"/>
      <c r="K1" s="238"/>
    </row>
    <row r="2" spans="5:11" ht="12.75">
      <c r="E2" s="168" t="s">
        <v>207</v>
      </c>
      <c r="I2" s="238"/>
      <c r="J2" s="238"/>
      <c r="K2" s="238"/>
    </row>
    <row r="3" spans="7:11" ht="12">
      <c r="G3" s="238" t="s">
        <v>208</v>
      </c>
      <c r="H3" s="238"/>
      <c r="I3" s="238"/>
      <c r="J3" s="238"/>
      <c r="K3" s="238"/>
    </row>
    <row r="4" spans="1:8" ht="12">
      <c r="A4" s="237" t="s">
        <v>209</v>
      </c>
      <c r="D4" s="238"/>
      <c r="E4" s="238"/>
      <c r="F4" s="238"/>
      <c r="G4" s="238"/>
      <c r="H4" s="238"/>
    </row>
    <row r="5" spans="9:16" ht="12">
      <c r="I5" s="239" t="s">
        <v>192</v>
      </c>
      <c r="J5" s="239" t="s">
        <v>192</v>
      </c>
      <c r="K5" s="239" t="s">
        <v>192</v>
      </c>
      <c r="O5" s="240"/>
      <c r="P5" s="47"/>
    </row>
    <row r="6" spans="3:17" ht="12">
      <c r="C6" s="241" t="s">
        <v>193</v>
      </c>
      <c r="D6" s="241" t="s">
        <v>193</v>
      </c>
      <c r="E6" s="241" t="s">
        <v>193</v>
      </c>
      <c r="F6" s="241" t="s">
        <v>194</v>
      </c>
      <c r="G6" s="241" t="s">
        <v>194</v>
      </c>
      <c r="H6" s="241" t="s">
        <v>194</v>
      </c>
      <c r="I6" s="241" t="s">
        <v>195</v>
      </c>
      <c r="J6" s="241" t="s">
        <v>195</v>
      </c>
      <c r="K6" s="241" t="s">
        <v>195</v>
      </c>
      <c r="L6" s="239" t="s">
        <v>196</v>
      </c>
      <c r="M6" s="239" t="s">
        <v>196</v>
      </c>
      <c r="N6" s="239" t="s">
        <v>196</v>
      </c>
      <c r="O6" s="242" t="s">
        <v>14</v>
      </c>
      <c r="P6" s="242" t="s">
        <v>14</v>
      </c>
      <c r="Q6" s="242" t="s">
        <v>14</v>
      </c>
    </row>
    <row r="7" spans="2:17" ht="12">
      <c r="B7" s="243" t="s">
        <v>96</v>
      </c>
      <c r="C7" s="241" t="s">
        <v>197</v>
      </c>
      <c r="D7" s="241" t="s">
        <v>197</v>
      </c>
      <c r="E7" s="241" t="s">
        <v>197</v>
      </c>
      <c r="F7" s="241" t="s">
        <v>198</v>
      </c>
      <c r="G7" s="241" t="s">
        <v>198</v>
      </c>
      <c r="H7" s="241" t="s">
        <v>198</v>
      </c>
      <c r="I7" s="241" t="s">
        <v>199</v>
      </c>
      <c r="J7" s="241" t="s">
        <v>199</v>
      </c>
      <c r="K7" s="241" t="s">
        <v>199</v>
      </c>
      <c r="L7" s="241" t="s">
        <v>199</v>
      </c>
      <c r="M7" s="241" t="s">
        <v>199</v>
      </c>
      <c r="N7" s="241" t="s">
        <v>199</v>
      </c>
      <c r="O7" s="47" t="s">
        <v>100</v>
      </c>
      <c r="P7" s="47" t="s">
        <v>100</v>
      </c>
      <c r="Q7" s="47" t="s">
        <v>100</v>
      </c>
    </row>
    <row r="8" spans="3:17" ht="12">
      <c r="C8" s="241" t="s">
        <v>166</v>
      </c>
      <c r="D8" s="241" t="s">
        <v>4</v>
      </c>
      <c r="E8" s="241" t="s">
        <v>21</v>
      </c>
      <c r="F8" s="241" t="s">
        <v>166</v>
      </c>
      <c r="G8" s="241" t="s">
        <v>4</v>
      </c>
      <c r="H8" s="241" t="s">
        <v>21</v>
      </c>
      <c r="I8" s="241" t="s">
        <v>166</v>
      </c>
      <c r="J8" s="241" t="s">
        <v>4</v>
      </c>
      <c r="K8" s="241" t="s">
        <v>21</v>
      </c>
      <c r="L8" s="241" t="s">
        <v>166</v>
      </c>
      <c r="M8" s="241" t="s">
        <v>4</v>
      </c>
      <c r="N8" s="241" t="s">
        <v>21</v>
      </c>
      <c r="O8" s="47" t="s">
        <v>201</v>
      </c>
      <c r="P8" s="47" t="s">
        <v>202</v>
      </c>
      <c r="Q8" s="47" t="s">
        <v>210</v>
      </c>
    </row>
    <row r="9" spans="2:17" ht="18" customHeight="1">
      <c r="B9" s="243" t="s">
        <v>101</v>
      </c>
      <c r="C9" s="241" t="s">
        <v>131</v>
      </c>
      <c r="D9" s="241" t="s">
        <v>183</v>
      </c>
      <c r="E9" s="241" t="s">
        <v>183</v>
      </c>
      <c r="F9" s="241" t="s">
        <v>183</v>
      </c>
      <c r="G9" s="241" t="s">
        <v>183</v>
      </c>
      <c r="H9" s="241" t="s">
        <v>183</v>
      </c>
      <c r="I9" s="241" t="s">
        <v>183</v>
      </c>
      <c r="J9" s="241" t="s">
        <v>183</v>
      </c>
      <c r="K9" s="241" t="s">
        <v>183</v>
      </c>
      <c r="L9" s="241" t="s">
        <v>183</v>
      </c>
      <c r="M9" s="241" t="s">
        <v>183</v>
      </c>
      <c r="N9" s="241" t="s">
        <v>183</v>
      </c>
      <c r="O9" s="47" t="s">
        <v>102</v>
      </c>
      <c r="P9" s="47" t="s">
        <v>133</v>
      </c>
      <c r="Q9" s="47" t="s">
        <v>133</v>
      </c>
    </row>
    <row r="10" spans="2:17" ht="24" customHeight="1">
      <c r="B10" s="243" t="s">
        <v>103</v>
      </c>
      <c r="C10" s="244">
        <v>6274.5</v>
      </c>
      <c r="D10" s="245">
        <v>0.48</v>
      </c>
      <c r="E10" s="263">
        <v>50.6</v>
      </c>
      <c r="F10" s="246">
        <v>273.5</v>
      </c>
      <c r="G10" s="247">
        <v>0.22</v>
      </c>
      <c r="H10" s="247">
        <v>0.2</v>
      </c>
      <c r="I10" s="246">
        <v>15.1</v>
      </c>
      <c r="J10" s="247">
        <f aca="true" t="shared" si="0" ref="J10:J23">SUM(I10*0.224)/92</f>
        <v>0.036765217391304346</v>
      </c>
      <c r="K10" s="247">
        <f>SUM(I10*0.224)/92</f>
        <v>0.036765217391304346</v>
      </c>
      <c r="L10" s="246">
        <v>3.5</v>
      </c>
      <c r="M10" s="247">
        <v>0.01</v>
      </c>
      <c r="N10" s="247">
        <v>0.01</v>
      </c>
      <c r="O10" s="264">
        <f aca="true" t="shared" si="1" ref="O10:Q23">SUM(C10,F10,I10,L10)</f>
        <v>6566.6</v>
      </c>
      <c r="P10" s="265">
        <f t="shared" si="1"/>
        <v>0.7467652173913043</v>
      </c>
      <c r="Q10" s="265">
        <f t="shared" si="1"/>
        <v>50.84676521739131</v>
      </c>
    </row>
    <row r="11" spans="2:17" ht="24" customHeight="1">
      <c r="B11" s="243" t="s">
        <v>104</v>
      </c>
      <c r="C11" s="244">
        <v>3957</v>
      </c>
      <c r="D11" s="245">
        <v>0.3</v>
      </c>
      <c r="E11" s="263">
        <v>31.9</v>
      </c>
      <c r="F11" s="246">
        <v>372.6</v>
      </c>
      <c r="G11" s="247">
        <v>0.3</v>
      </c>
      <c r="H11" s="247">
        <v>0.27</v>
      </c>
      <c r="I11" s="246">
        <v>8.5</v>
      </c>
      <c r="J11" s="247">
        <f t="shared" si="0"/>
        <v>0.020695652173913046</v>
      </c>
      <c r="K11" s="247">
        <f>SUM(I11*0.224)/92</f>
        <v>0.020695652173913046</v>
      </c>
      <c r="L11" s="246">
        <v>1.4</v>
      </c>
      <c r="M11" s="247">
        <v>0</v>
      </c>
      <c r="N11" s="247">
        <v>0</v>
      </c>
      <c r="O11" s="264">
        <f t="shared" si="1"/>
        <v>4339.5</v>
      </c>
      <c r="P11" s="265">
        <f t="shared" si="1"/>
        <v>0.620695652173913</v>
      </c>
      <c r="Q11" s="265">
        <f t="shared" si="1"/>
        <v>32.190695652173915</v>
      </c>
    </row>
    <row r="12" spans="2:17" ht="24" customHeight="1">
      <c r="B12" s="243" t="s">
        <v>105</v>
      </c>
      <c r="C12" s="244">
        <v>12453.2</v>
      </c>
      <c r="D12" s="245">
        <v>1.15</v>
      </c>
      <c r="E12" s="263">
        <v>100.4</v>
      </c>
      <c r="F12" s="246">
        <v>421.5</v>
      </c>
      <c r="G12" s="247">
        <v>0.34</v>
      </c>
      <c r="H12" s="247">
        <v>0.3</v>
      </c>
      <c r="I12" s="246">
        <v>29.9</v>
      </c>
      <c r="J12" s="247">
        <f t="shared" si="0"/>
        <v>0.07279999999999999</v>
      </c>
      <c r="K12" s="247">
        <v>0.09</v>
      </c>
      <c r="L12" s="246">
        <v>11.6</v>
      </c>
      <c r="M12" s="247">
        <v>0.03</v>
      </c>
      <c r="N12" s="247">
        <v>0.03</v>
      </c>
      <c r="O12" s="264">
        <f t="shared" si="1"/>
        <v>12916.2</v>
      </c>
      <c r="P12" s="265">
        <f t="shared" si="1"/>
        <v>1.5928</v>
      </c>
      <c r="Q12" s="265">
        <f t="shared" si="1"/>
        <v>100.82000000000001</v>
      </c>
    </row>
    <row r="13" spans="2:17" ht="24" customHeight="1">
      <c r="B13" s="243" t="s">
        <v>106</v>
      </c>
      <c r="C13" s="244">
        <v>399.3</v>
      </c>
      <c r="D13" s="245">
        <v>0.03</v>
      </c>
      <c r="E13" s="263">
        <v>3.2</v>
      </c>
      <c r="F13" s="246">
        <v>187.6</v>
      </c>
      <c r="G13" s="247">
        <v>0.15</v>
      </c>
      <c r="H13" s="247">
        <v>0.13</v>
      </c>
      <c r="I13" s="246">
        <v>0.3</v>
      </c>
      <c r="J13" s="247">
        <f t="shared" si="0"/>
        <v>0.0007304347826086956</v>
      </c>
      <c r="K13" s="247">
        <f>SUM(I13*0.224)/92</f>
        <v>0.0007304347826086956</v>
      </c>
      <c r="L13" s="246">
        <v>0.1</v>
      </c>
      <c r="M13" s="247">
        <v>0</v>
      </c>
      <c r="N13" s="247">
        <v>0</v>
      </c>
      <c r="O13" s="264">
        <f t="shared" si="1"/>
        <v>587.3</v>
      </c>
      <c r="P13" s="265">
        <f t="shared" si="1"/>
        <v>0.1807304347826087</v>
      </c>
      <c r="Q13" s="265">
        <f t="shared" si="1"/>
        <v>3.3307304347826086</v>
      </c>
    </row>
    <row r="14" spans="2:17" ht="24" customHeight="1">
      <c r="B14" s="243" t="s">
        <v>107</v>
      </c>
      <c r="C14" s="244">
        <v>17255.6</v>
      </c>
      <c r="D14" s="245">
        <v>1.56</v>
      </c>
      <c r="E14" s="263">
        <v>139.1</v>
      </c>
      <c r="F14" s="246">
        <v>553.7</v>
      </c>
      <c r="G14" s="247">
        <v>0.45</v>
      </c>
      <c r="H14" s="247">
        <v>0.4</v>
      </c>
      <c r="I14" s="246">
        <v>33.3</v>
      </c>
      <c r="J14" s="247">
        <f t="shared" si="0"/>
        <v>0.08107826086956521</v>
      </c>
      <c r="K14" s="247">
        <v>0.1</v>
      </c>
      <c r="L14" s="246">
        <v>11.5</v>
      </c>
      <c r="M14" s="247">
        <v>0.03</v>
      </c>
      <c r="N14" s="247">
        <v>0.03</v>
      </c>
      <c r="O14" s="264">
        <f t="shared" si="1"/>
        <v>17854.1</v>
      </c>
      <c r="P14" s="265">
        <f t="shared" si="1"/>
        <v>2.1210782608695653</v>
      </c>
      <c r="Q14" s="265">
        <f t="shared" si="1"/>
        <v>139.63</v>
      </c>
    </row>
    <row r="15" spans="2:17" ht="24" customHeight="1">
      <c r="B15" s="243" t="s">
        <v>108</v>
      </c>
      <c r="C15" s="244">
        <v>2027.1</v>
      </c>
      <c r="D15" s="245">
        <v>0.16</v>
      </c>
      <c r="E15" s="263">
        <v>16.3</v>
      </c>
      <c r="F15" s="246">
        <v>212.8</v>
      </c>
      <c r="G15" s="247">
        <v>0.17</v>
      </c>
      <c r="H15" s="247">
        <v>0.15</v>
      </c>
      <c r="I15" s="246">
        <v>2.8</v>
      </c>
      <c r="J15" s="247">
        <f t="shared" si="0"/>
        <v>0.0068173913043478255</v>
      </c>
      <c r="K15" s="247">
        <f>SUM(I15*0.224)/92</f>
        <v>0.0068173913043478255</v>
      </c>
      <c r="L15" s="246">
        <v>0.7</v>
      </c>
      <c r="M15" s="247">
        <v>0</v>
      </c>
      <c r="N15" s="247">
        <v>0</v>
      </c>
      <c r="O15" s="264">
        <f t="shared" si="1"/>
        <v>2243.4</v>
      </c>
      <c r="P15" s="265">
        <f t="shared" si="1"/>
        <v>0.33681739130434785</v>
      </c>
      <c r="Q15" s="265">
        <f t="shared" si="1"/>
        <v>16.456817391304348</v>
      </c>
    </row>
    <row r="16" spans="2:17" ht="24" customHeight="1">
      <c r="B16" s="243" t="s">
        <v>109</v>
      </c>
      <c r="C16" s="244">
        <v>11469.4</v>
      </c>
      <c r="D16" s="245">
        <v>0.98</v>
      </c>
      <c r="E16" s="263">
        <v>92.4</v>
      </c>
      <c r="F16" s="246">
        <v>696.4</v>
      </c>
      <c r="G16" s="247">
        <v>0.56</v>
      </c>
      <c r="H16" s="247">
        <v>0.5</v>
      </c>
      <c r="I16" s="246">
        <v>39</v>
      </c>
      <c r="J16" s="247">
        <f t="shared" si="0"/>
        <v>0.09495652173913044</v>
      </c>
      <c r="K16" s="247">
        <v>0.11</v>
      </c>
      <c r="L16" s="246">
        <v>8.2</v>
      </c>
      <c r="M16" s="247">
        <v>0.02</v>
      </c>
      <c r="N16" s="247">
        <v>0.02</v>
      </c>
      <c r="O16" s="264">
        <f t="shared" si="1"/>
        <v>12213</v>
      </c>
      <c r="P16" s="265">
        <f t="shared" si="1"/>
        <v>1.6549565217391304</v>
      </c>
      <c r="Q16" s="265">
        <f t="shared" si="1"/>
        <v>93.03</v>
      </c>
    </row>
    <row r="17" spans="2:17" ht="24" customHeight="1">
      <c r="B17" s="243" t="s">
        <v>110</v>
      </c>
      <c r="C17" s="244">
        <v>3503.8</v>
      </c>
      <c r="D17" s="245">
        <v>0.33</v>
      </c>
      <c r="E17" s="263">
        <v>28.2</v>
      </c>
      <c r="F17" s="246">
        <v>471.8</v>
      </c>
      <c r="G17" s="247">
        <v>0.38</v>
      </c>
      <c r="H17" s="247">
        <v>0.34</v>
      </c>
      <c r="I17" s="246">
        <v>5.7</v>
      </c>
      <c r="J17" s="247">
        <f t="shared" si="0"/>
        <v>0.013878260869565218</v>
      </c>
      <c r="K17" s="247">
        <v>0.02</v>
      </c>
      <c r="L17" s="246">
        <v>1.5</v>
      </c>
      <c r="M17" s="247">
        <v>0</v>
      </c>
      <c r="N17" s="247">
        <v>0</v>
      </c>
      <c r="O17" s="264">
        <f t="shared" si="1"/>
        <v>3982.8</v>
      </c>
      <c r="P17" s="265">
        <f t="shared" si="1"/>
        <v>0.7238782608695652</v>
      </c>
      <c r="Q17" s="265">
        <f t="shared" si="1"/>
        <v>28.56</v>
      </c>
    </row>
    <row r="18" spans="2:17" ht="24" customHeight="1">
      <c r="B18" s="243" t="s">
        <v>111</v>
      </c>
      <c r="C18" s="244">
        <v>34788.6</v>
      </c>
      <c r="D18" s="245">
        <v>3.16</v>
      </c>
      <c r="E18" s="263">
        <v>280.3</v>
      </c>
      <c r="F18" s="246">
        <v>290.7</v>
      </c>
      <c r="G18" s="247">
        <v>0.23</v>
      </c>
      <c r="H18" s="247">
        <v>0.21</v>
      </c>
      <c r="I18" s="246">
        <v>58.8</v>
      </c>
      <c r="J18" s="247">
        <f t="shared" si="0"/>
        <v>0.14316521739130433</v>
      </c>
      <c r="K18" s="247">
        <v>0.17</v>
      </c>
      <c r="L18" s="246">
        <v>14.2</v>
      </c>
      <c r="M18" s="247">
        <v>0.04</v>
      </c>
      <c r="N18" s="247">
        <v>0.04</v>
      </c>
      <c r="O18" s="264">
        <f t="shared" si="1"/>
        <v>35152.299999999996</v>
      </c>
      <c r="P18" s="265">
        <f t="shared" si="1"/>
        <v>3.5731652173913044</v>
      </c>
      <c r="Q18" s="265">
        <f t="shared" si="1"/>
        <v>280.72</v>
      </c>
    </row>
    <row r="19" spans="2:17" ht="24" customHeight="1">
      <c r="B19" s="243" t="s">
        <v>112</v>
      </c>
      <c r="C19" s="244">
        <v>183.3</v>
      </c>
      <c r="D19" s="245">
        <v>0.02</v>
      </c>
      <c r="E19" s="263">
        <v>1.5</v>
      </c>
      <c r="F19" s="246">
        <v>157.3</v>
      </c>
      <c r="G19" s="247">
        <v>0.13</v>
      </c>
      <c r="H19" s="247">
        <v>0.11</v>
      </c>
      <c r="I19" s="246">
        <v>0.7</v>
      </c>
      <c r="J19" s="247">
        <f t="shared" si="0"/>
        <v>0.0017043478260869564</v>
      </c>
      <c r="K19" s="247">
        <f>SUM(I19*0.224)/92</f>
        <v>0.0017043478260869564</v>
      </c>
      <c r="L19" s="246">
        <v>0.1</v>
      </c>
      <c r="M19" s="247">
        <v>0</v>
      </c>
      <c r="N19" s="247">
        <v>0</v>
      </c>
      <c r="O19" s="264">
        <f t="shared" si="1"/>
        <v>341.40000000000003</v>
      </c>
      <c r="P19" s="265">
        <f t="shared" si="1"/>
        <v>0.15170434782608694</v>
      </c>
      <c r="Q19" s="265">
        <f t="shared" si="1"/>
        <v>1.611704347826087</v>
      </c>
    </row>
    <row r="20" spans="2:17" ht="24" customHeight="1">
      <c r="B20" s="243" t="s">
        <v>113</v>
      </c>
      <c r="C20" s="244">
        <v>17270.2</v>
      </c>
      <c r="D20" s="245">
        <v>1.45</v>
      </c>
      <c r="E20" s="263">
        <v>139.2</v>
      </c>
      <c r="F20" s="246">
        <v>292</v>
      </c>
      <c r="G20" s="247">
        <v>0.24</v>
      </c>
      <c r="H20" s="247">
        <v>0.21</v>
      </c>
      <c r="I20" s="246">
        <v>17.4</v>
      </c>
      <c r="J20" s="247">
        <f t="shared" si="0"/>
        <v>0.04236521739130435</v>
      </c>
      <c r="K20" s="247">
        <v>0.05</v>
      </c>
      <c r="L20" s="246">
        <v>6.1</v>
      </c>
      <c r="M20" s="247">
        <v>0.02</v>
      </c>
      <c r="N20" s="247">
        <v>0.02</v>
      </c>
      <c r="O20" s="264">
        <f t="shared" si="1"/>
        <v>17585.7</v>
      </c>
      <c r="P20" s="265">
        <f t="shared" si="1"/>
        <v>1.7523652173913042</v>
      </c>
      <c r="Q20" s="265">
        <f t="shared" si="1"/>
        <v>139.48000000000002</v>
      </c>
    </row>
    <row r="21" spans="2:17" ht="24" customHeight="1">
      <c r="B21" s="243" t="s">
        <v>114</v>
      </c>
      <c r="C21" s="244">
        <v>12236.2</v>
      </c>
      <c r="D21" s="245">
        <v>1.06</v>
      </c>
      <c r="E21" s="263">
        <v>98.6</v>
      </c>
      <c r="F21" s="246">
        <v>309.2</v>
      </c>
      <c r="G21" s="247">
        <v>0.25</v>
      </c>
      <c r="H21" s="247">
        <v>0.22</v>
      </c>
      <c r="I21" s="246">
        <v>23.8</v>
      </c>
      <c r="J21" s="247">
        <f t="shared" si="0"/>
        <v>0.05794782608695652</v>
      </c>
      <c r="K21" s="247">
        <v>0.07</v>
      </c>
      <c r="L21" s="246">
        <v>7.2</v>
      </c>
      <c r="M21" s="247">
        <v>0.02</v>
      </c>
      <c r="N21" s="247">
        <v>0.02</v>
      </c>
      <c r="O21" s="264">
        <f t="shared" si="1"/>
        <v>12576.400000000001</v>
      </c>
      <c r="P21" s="265">
        <f t="shared" si="1"/>
        <v>1.3879478260869567</v>
      </c>
      <c r="Q21" s="265">
        <f t="shared" si="1"/>
        <v>98.90999999999998</v>
      </c>
    </row>
    <row r="22" spans="2:17" ht="24" customHeight="1">
      <c r="B22" s="243" t="s">
        <v>115</v>
      </c>
      <c r="C22" s="244">
        <v>9800.5</v>
      </c>
      <c r="D22" s="245">
        <v>1.35</v>
      </c>
      <c r="E22" s="263">
        <v>78.9</v>
      </c>
      <c r="F22" s="246">
        <v>0</v>
      </c>
      <c r="G22" s="247">
        <v>0</v>
      </c>
      <c r="H22" s="247">
        <v>0</v>
      </c>
      <c r="I22" s="246">
        <v>87.5</v>
      </c>
      <c r="J22" s="247">
        <f t="shared" si="0"/>
        <v>0.21304347826086958</v>
      </c>
      <c r="K22" s="247">
        <v>0.26</v>
      </c>
      <c r="L22" s="246">
        <v>14.7</v>
      </c>
      <c r="M22" s="247">
        <v>0.04</v>
      </c>
      <c r="N22" s="247">
        <v>0.04</v>
      </c>
      <c r="O22" s="264">
        <f t="shared" si="1"/>
        <v>9902.7</v>
      </c>
      <c r="P22" s="265">
        <f t="shared" si="1"/>
        <v>1.6030434782608698</v>
      </c>
      <c r="Q22" s="265">
        <f t="shared" si="1"/>
        <v>79.20000000000002</v>
      </c>
    </row>
    <row r="23" spans="2:17" ht="24" customHeight="1">
      <c r="B23" s="243" t="s">
        <v>116</v>
      </c>
      <c r="C23" s="244">
        <v>17927.7</v>
      </c>
      <c r="D23" s="245">
        <v>1.64</v>
      </c>
      <c r="E23" s="263">
        <v>144.5</v>
      </c>
      <c r="F23" s="246">
        <v>195.6</v>
      </c>
      <c r="G23" s="247">
        <v>0.16</v>
      </c>
      <c r="H23" s="247">
        <v>0.14</v>
      </c>
      <c r="I23" s="246">
        <v>42.7</v>
      </c>
      <c r="J23" s="247">
        <f t="shared" si="0"/>
        <v>0.10396521739130435</v>
      </c>
      <c r="K23" s="247">
        <v>0.12</v>
      </c>
      <c r="L23" s="246">
        <v>13.1</v>
      </c>
      <c r="M23" s="247">
        <v>0.04</v>
      </c>
      <c r="N23" s="247">
        <v>0.04</v>
      </c>
      <c r="O23" s="264">
        <f t="shared" si="1"/>
        <v>18179.1</v>
      </c>
      <c r="P23" s="265">
        <f t="shared" si="1"/>
        <v>1.9439652173913042</v>
      </c>
      <c r="Q23" s="265">
        <f t="shared" si="1"/>
        <v>144.79999999999998</v>
      </c>
    </row>
    <row r="24" spans="3:17" ht="16.5" customHeight="1">
      <c r="C24" s="69"/>
      <c r="D24" s="249"/>
      <c r="E24" s="266"/>
      <c r="F24" s="250"/>
      <c r="G24" s="251"/>
      <c r="H24" s="251"/>
      <c r="I24" s="250"/>
      <c r="J24" s="247"/>
      <c r="K24" s="247"/>
      <c r="L24" s="246"/>
      <c r="M24" s="247"/>
      <c r="N24" s="247"/>
      <c r="O24" s="264"/>
      <c r="P24" s="265"/>
      <c r="Q24" s="265"/>
    </row>
    <row r="25" spans="2:17" ht="16.5" customHeight="1">
      <c r="B25" s="237" t="s">
        <v>203</v>
      </c>
      <c r="C25" s="252" t="s">
        <v>204</v>
      </c>
      <c r="D25" s="253" t="s">
        <v>204</v>
      </c>
      <c r="E25" s="253" t="s">
        <v>204</v>
      </c>
      <c r="F25" s="254" t="s">
        <v>204</v>
      </c>
      <c r="G25" s="255" t="s">
        <v>204</v>
      </c>
      <c r="H25" s="255" t="s">
        <v>204</v>
      </c>
      <c r="I25" s="254" t="s">
        <v>204</v>
      </c>
      <c r="J25" s="256" t="s">
        <v>204</v>
      </c>
      <c r="K25" s="256" t="s">
        <v>204</v>
      </c>
      <c r="L25" s="255" t="s">
        <v>204</v>
      </c>
      <c r="M25" s="256" t="s">
        <v>205</v>
      </c>
      <c r="N25" s="256" t="s">
        <v>205</v>
      </c>
      <c r="O25" s="267" t="s">
        <v>205</v>
      </c>
      <c r="P25" s="268" t="s">
        <v>205</v>
      </c>
      <c r="Q25" s="268" t="s">
        <v>205</v>
      </c>
    </row>
    <row r="26" spans="2:17" ht="19.5" customHeight="1">
      <c r="B26" s="243" t="s">
        <v>118</v>
      </c>
      <c r="C26" s="244">
        <f aca="true" t="shared" si="2" ref="C26:I26">SUM(C10:C23)</f>
        <v>149546.40000000002</v>
      </c>
      <c r="D26" s="245">
        <f t="shared" si="2"/>
        <v>13.67</v>
      </c>
      <c r="E26" s="263">
        <f t="shared" si="2"/>
        <v>1205.1</v>
      </c>
      <c r="F26" s="244">
        <f t="shared" si="2"/>
        <v>4434.700000000001</v>
      </c>
      <c r="G26" s="247">
        <f t="shared" si="2"/>
        <v>3.58</v>
      </c>
      <c r="H26" s="247">
        <f t="shared" si="2"/>
        <v>3.18</v>
      </c>
      <c r="I26" s="244">
        <f t="shared" si="2"/>
        <v>365.49999999999994</v>
      </c>
      <c r="J26" s="247">
        <f>SUM(I26*0.224)/92</f>
        <v>0.8899130434782607</v>
      </c>
      <c r="K26" s="247">
        <f>SUM(K10:K23)</f>
        <v>1.0567130434782608</v>
      </c>
      <c r="L26" s="246">
        <f>SUM(L10:L23)</f>
        <v>93.9</v>
      </c>
      <c r="M26" s="247">
        <f>SUM(M10:M23)</f>
        <v>0.25</v>
      </c>
      <c r="N26" s="247">
        <f>SUM(N10:N23)</f>
        <v>0.25</v>
      </c>
      <c r="O26" s="264">
        <f>SUM(C26,F26,I26,L26)</f>
        <v>154440.50000000003</v>
      </c>
      <c r="P26" s="265">
        <f>SUM(D26,G26,J26,M26)</f>
        <v>18.38991304347826</v>
      </c>
      <c r="Q26" s="265">
        <f>SUM(E26,H26,K26,N26)</f>
        <v>1209.5867130434783</v>
      </c>
    </row>
    <row r="27" spans="3:17" ht="12">
      <c r="C27" s="257"/>
      <c r="D27" s="258"/>
      <c r="E27" s="258"/>
      <c r="F27" s="259"/>
      <c r="G27" s="247"/>
      <c r="H27" s="247"/>
      <c r="I27" s="259"/>
      <c r="J27" s="247"/>
      <c r="K27" s="247"/>
      <c r="L27" s="258"/>
      <c r="M27" s="247"/>
      <c r="N27" s="247"/>
      <c r="O27" s="269"/>
      <c r="P27" s="270"/>
      <c r="Q27" s="271"/>
    </row>
    <row r="28" spans="2:17" ht="12">
      <c r="B28" s="237" t="s">
        <v>73</v>
      </c>
      <c r="C28" s="244">
        <f aca="true" t="shared" si="3" ref="C28:Q28">SUM(C10,C12,C13,C14,C18,C19,C20,C21,C22,C23)</f>
        <v>128589.09999999999</v>
      </c>
      <c r="D28" s="272">
        <f t="shared" si="3"/>
        <v>11.9</v>
      </c>
      <c r="E28" s="244">
        <f t="shared" si="3"/>
        <v>1036.3</v>
      </c>
      <c r="F28" s="244">
        <f t="shared" si="3"/>
        <v>2681.1</v>
      </c>
      <c r="G28" s="248">
        <f t="shared" si="3"/>
        <v>2.17</v>
      </c>
      <c r="H28" s="248">
        <f t="shared" si="3"/>
        <v>1.92</v>
      </c>
      <c r="I28" s="244">
        <f t="shared" si="3"/>
        <v>309.49999999999994</v>
      </c>
      <c r="J28" s="248">
        <f t="shared" si="3"/>
        <v>0.7535652173913043</v>
      </c>
      <c r="K28" s="248">
        <f t="shared" si="3"/>
        <v>0.8992</v>
      </c>
      <c r="L28" s="244">
        <f t="shared" si="3"/>
        <v>82.1</v>
      </c>
      <c r="M28" s="248">
        <f t="shared" si="3"/>
        <v>0.23</v>
      </c>
      <c r="N28" s="248">
        <f t="shared" si="3"/>
        <v>0.23</v>
      </c>
      <c r="O28" s="264">
        <f t="shared" si="3"/>
        <v>131661.8</v>
      </c>
      <c r="P28" s="265">
        <f t="shared" si="3"/>
        <v>15.053565217391306</v>
      </c>
      <c r="Q28" s="265">
        <f t="shared" si="3"/>
        <v>1039.3492</v>
      </c>
    </row>
    <row r="29" spans="2:18" ht="12">
      <c r="B29" s="237" t="s">
        <v>119</v>
      </c>
      <c r="C29" s="244">
        <f aca="true" t="shared" si="4" ref="C29:Q29">SUM(C11,C15,C16,C17)</f>
        <v>20957.3</v>
      </c>
      <c r="D29" s="272">
        <f t="shared" si="4"/>
        <v>1.77</v>
      </c>
      <c r="E29" s="244">
        <f t="shared" si="4"/>
        <v>168.8</v>
      </c>
      <c r="F29" s="244">
        <f t="shared" si="4"/>
        <v>1753.6000000000001</v>
      </c>
      <c r="G29" s="248">
        <f t="shared" si="4"/>
        <v>1.4100000000000001</v>
      </c>
      <c r="H29" s="248">
        <f t="shared" si="4"/>
        <v>1.26</v>
      </c>
      <c r="I29" s="244">
        <f t="shared" si="4"/>
        <v>56</v>
      </c>
      <c r="J29" s="248">
        <f t="shared" si="4"/>
        <v>0.13634782608695653</v>
      </c>
      <c r="K29" s="248">
        <f t="shared" si="4"/>
        <v>0.15751304347826087</v>
      </c>
      <c r="L29" s="244">
        <f t="shared" si="4"/>
        <v>11.799999999999999</v>
      </c>
      <c r="M29" s="248">
        <f t="shared" si="4"/>
        <v>0.02</v>
      </c>
      <c r="N29" s="248">
        <f t="shared" si="4"/>
        <v>0.02</v>
      </c>
      <c r="O29" s="264">
        <f t="shared" si="4"/>
        <v>22778.7</v>
      </c>
      <c r="P29" s="265">
        <f t="shared" si="4"/>
        <v>3.336347826086956</v>
      </c>
      <c r="Q29" s="265">
        <f t="shared" si="4"/>
        <v>170.23751304347826</v>
      </c>
      <c r="R29" s="244"/>
    </row>
    <row r="30" spans="3:16" ht="12">
      <c r="C30" s="259"/>
      <c r="D30" s="258"/>
      <c r="E30" s="258"/>
      <c r="F30" s="259"/>
      <c r="G30" s="258"/>
      <c r="H30" s="258"/>
      <c r="I30" s="259"/>
      <c r="J30" s="258"/>
      <c r="K30" s="258"/>
      <c r="L30" s="258"/>
      <c r="M30" s="258"/>
      <c r="N30" s="258"/>
      <c r="P30" s="273"/>
    </row>
    <row r="31" spans="3:16" ht="12">
      <c r="C31" s="259"/>
      <c r="D31" s="258"/>
      <c r="E31" s="258"/>
      <c r="F31" s="259"/>
      <c r="G31" s="258"/>
      <c r="H31" s="258"/>
      <c r="I31" s="259"/>
      <c r="J31" s="258"/>
      <c r="K31" s="258"/>
      <c r="L31" s="258"/>
      <c r="M31" s="258"/>
      <c r="N31" s="258"/>
      <c r="P31" s="273"/>
    </row>
    <row r="32" spans="3:16" ht="12">
      <c r="C32" s="259"/>
      <c r="D32" s="258"/>
      <c r="E32" s="258"/>
      <c r="F32" s="259"/>
      <c r="G32" s="258"/>
      <c r="H32" s="258"/>
      <c r="I32" s="259"/>
      <c r="J32" s="258"/>
      <c r="K32" s="258"/>
      <c r="L32" s="258"/>
      <c r="M32" s="258"/>
      <c r="N32" s="258"/>
      <c r="P32" s="273"/>
    </row>
    <row r="35" ht="12">
      <c r="I35" s="274">
        <v>1.2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7">
      <selection activeCell="D1" sqref="D1"/>
    </sheetView>
  </sheetViews>
  <sheetFormatPr defaultColWidth="9.75390625" defaultRowHeight="12.75"/>
  <cols>
    <col min="1" max="1" width="3.75390625" style="17" customWidth="1"/>
    <col min="2" max="2" width="6.875" style="17" customWidth="1"/>
    <col min="3" max="3" width="5.50390625" style="17" customWidth="1"/>
    <col min="4" max="4" width="12.375" style="17" customWidth="1"/>
    <col min="5" max="5" width="15.25390625" style="17" customWidth="1"/>
    <col min="6" max="6" width="16.75390625" style="17" customWidth="1"/>
    <col min="7" max="7" width="12.75390625" style="17" hidden="1" customWidth="1"/>
    <col min="8" max="8" width="14.375" style="17" customWidth="1"/>
    <col min="9" max="9" width="3.125" style="17" customWidth="1"/>
    <col min="10" max="10" width="9.75390625" style="17" customWidth="1"/>
    <col min="11" max="11" width="12.75390625" style="17" customWidth="1"/>
    <col min="12" max="12" width="10.75390625" style="17" customWidth="1"/>
    <col min="13" max="16384" width="9.75390625" style="17" customWidth="1"/>
  </cols>
  <sheetData>
    <row r="1" ht="12.75">
      <c r="E1" s="275" t="s">
        <v>211</v>
      </c>
    </row>
    <row r="2" ht="12.75">
      <c r="C2" s="168" t="s">
        <v>212</v>
      </c>
    </row>
    <row r="3" spans="3:5" ht="12.75">
      <c r="C3" s="100" t="s">
        <v>213</v>
      </c>
      <c r="D3" s="100"/>
      <c r="E3" s="100"/>
    </row>
    <row r="4" spans="2:5" ht="12.75" hidden="1">
      <c r="B4" s="100"/>
      <c r="C4" s="100"/>
      <c r="D4" s="168" t="s">
        <v>214</v>
      </c>
      <c r="E4" s="100"/>
    </row>
    <row r="5" ht="12.75">
      <c r="B5" s="100"/>
    </row>
    <row r="6" ht="12.75">
      <c r="A6" s="166" t="s">
        <v>215</v>
      </c>
    </row>
    <row r="7" spans="4:8" ht="12.75">
      <c r="D7" s="20" t="s">
        <v>98</v>
      </c>
      <c r="E7" s="20" t="s">
        <v>200</v>
      </c>
      <c r="F7" s="20" t="s">
        <v>216</v>
      </c>
      <c r="G7" s="20" t="s">
        <v>217</v>
      </c>
      <c r="H7" s="20" t="s">
        <v>218</v>
      </c>
    </row>
    <row r="8" spans="2:8" ht="12.75">
      <c r="B8" s="166" t="s">
        <v>96</v>
      </c>
      <c r="D8" s="20" t="s">
        <v>4</v>
      </c>
      <c r="E8" s="20" t="s">
        <v>4</v>
      </c>
      <c r="F8" s="20" t="s">
        <v>4</v>
      </c>
      <c r="G8" s="20" t="s">
        <v>4</v>
      </c>
      <c r="H8" s="20" t="s">
        <v>21</v>
      </c>
    </row>
    <row r="9" spans="2:8" ht="12.75">
      <c r="B9" s="166" t="s">
        <v>101</v>
      </c>
      <c r="D9" s="20" t="s">
        <v>219</v>
      </c>
      <c r="E9" s="20" t="s">
        <v>219</v>
      </c>
      <c r="F9" s="20" t="s">
        <v>220</v>
      </c>
      <c r="G9" s="20" t="s">
        <v>220</v>
      </c>
      <c r="H9" s="20" t="s">
        <v>220</v>
      </c>
    </row>
    <row r="10" spans="1:12" ht="19.5" customHeight="1">
      <c r="A10" s="169">
        <v>1</v>
      </c>
      <c r="B10" s="166" t="s">
        <v>103</v>
      </c>
      <c r="C10" s="170"/>
      <c r="D10" s="170">
        <v>9.76</v>
      </c>
      <c r="E10" s="170">
        <v>22.6</v>
      </c>
      <c r="F10" s="170">
        <v>126</v>
      </c>
      <c r="G10" s="170">
        <v>99.323</v>
      </c>
      <c r="H10" s="170">
        <v>158.43</v>
      </c>
      <c r="I10" s="170"/>
      <c r="J10" s="182"/>
      <c r="K10" s="170"/>
      <c r="L10" s="182"/>
    </row>
    <row r="11" spans="1:12" ht="19.5" customHeight="1">
      <c r="A11" s="169">
        <v>2</v>
      </c>
      <c r="B11" s="89" t="s">
        <v>104</v>
      </c>
      <c r="C11" s="170"/>
      <c r="D11" s="170">
        <v>7.86</v>
      </c>
      <c r="E11" s="170">
        <v>19.25</v>
      </c>
      <c r="F11" s="170">
        <v>106.45</v>
      </c>
      <c r="G11" s="170">
        <v>78.22</v>
      </c>
      <c r="H11" s="170">
        <v>132.29</v>
      </c>
      <c r="I11" s="170"/>
      <c r="J11" s="182"/>
      <c r="K11" s="170"/>
      <c r="L11" s="182"/>
    </row>
    <row r="12" spans="1:12" ht="19.5" customHeight="1">
      <c r="A12" s="169">
        <v>3</v>
      </c>
      <c r="B12" s="166" t="s">
        <v>105</v>
      </c>
      <c r="C12" s="170"/>
      <c r="D12" s="170">
        <v>18.08</v>
      </c>
      <c r="E12" s="170">
        <v>44.46</v>
      </c>
      <c r="F12" s="170">
        <v>243.46</v>
      </c>
      <c r="G12" s="170">
        <v>183.517</v>
      </c>
      <c r="H12" s="170">
        <v>303.5</v>
      </c>
      <c r="I12" s="170"/>
      <c r="J12" s="182"/>
      <c r="K12" s="170"/>
      <c r="L12" s="182"/>
    </row>
    <row r="13" spans="1:12" ht="19.5" customHeight="1">
      <c r="A13" s="169">
        <v>4</v>
      </c>
      <c r="B13" s="166" t="s">
        <v>106</v>
      </c>
      <c r="C13" s="170"/>
      <c r="D13" s="170">
        <v>0.36</v>
      </c>
      <c r="E13" s="170">
        <v>0.71</v>
      </c>
      <c r="F13" s="170">
        <v>4.09</v>
      </c>
      <c r="G13" s="170">
        <v>3.492</v>
      </c>
      <c r="H13" s="170">
        <v>5.29</v>
      </c>
      <c r="I13" s="170"/>
      <c r="J13" s="182"/>
      <c r="K13" s="170"/>
      <c r="L13" s="182"/>
    </row>
    <row r="14" spans="1:12" ht="19.5" customHeight="1">
      <c r="A14" s="169">
        <v>5</v>
      </c>
      <c r="B14" s="166" t="s">
        <v>107</v>
      </c>
      <c r="C14" s="170"/>
      <c r="D14" s="170">
        <v>24.63</v>
      </c>
      <c r="E14" s="170">
        <v>61.96</v>
      </c>
      <c r="F14" s="170">
        <v>338.83</v>
      </c>
      <c r="G14" s="170">
        <v>262.745</v>
      </c>
      <c r="H14" s="170">
        <v>419.59</v>
      </c>
      <c r="I14" s="170"/>
      <c r="J14" s="182"/>
      <c r="K14" s="170"/>
      <c r="L14" s="182"/>
    </row>
    <row r="15" spans="1:12" ht="19.5" customHeight="1">
      <c r="A15" s="169">
        <v>6</v>
      </c>
      <c r="B15" s="89" t="s">
        <v>108</v>
      </c>
      <c r="C15" s="170"/>
      <c r="D15" s="170">
        <v>5.32</v>
      </c>
      <c r="E15" s="170">
        <v>13.39</v>
      </c>
      <c r="F15" s="170">
        <v>72.66</v>
      </c>
      <c r="G15" s="170">
        <v>49.819</v>
      </c>
      <c r="H15" s="170">
        <v>92.05</v>
      </c>
      <c r="I15" s="170"/>
      <c r="J15" s="182"/>
      <c r="K15" s="170"/>
      <c r="L15" s="182"/>
    </row>
    <row r="16" spans="1:12" ht="19.5" customHeight="1">
      <c r="A16" s="169">
        <v>7</v>
      </c>
      <c r="B16" s="89" t="s">
        <v>109</v>
      </c>
      <c r="C16" s="170"/>
      <c r="D16" s="170">
        <v>16.09</v>
      </c>
      <c r="E16" s="170">
        <v>40.15</v>
      </c>
      <c r="F16" s="170">
        <v>221.59</v>
      </c>
      <c r="G16" s="170">
        <v>165.908</v>
      </c>
      <c r="H16" s="170">
        <v>274.51</v>
      </c>
      <c r="I16" s="170"/>
      <c r="J16" s="182"/>
      <c r="K16" s="170"/>
      <c r="L16" s="182"/>
    </row>
    <row r="17" spans="1:12" ht="19.5" customHeight="1">
      <c r="A17" s="169">
        <v>8</v>
      </c>
      <c r="B17" s="89" t="s">
        <v>110</v>
      </c>
      <c r="C17" s="170"/>
      <c r="D17" s="170">
        <v>7.2</v>
      </c>
      <c r="E17" s="170">
        <v>15.74</v>
      </c>
      <c r="F17" s="170">
        <v>87.69</v>
      </c>
      <c r="G17" s="170">
        <v>71.888</v>
      </c>
      <c r="H17" s="170">
        <v>111.54</v>
      </c>
      <c r="I17" s="170"/>
      <c r="J17" s="182"/>
      <c r="K17" s="170"/>
      <c r="L17" s="182"/>
    </row>
    <row r="18" spans="1:12" ht="19.5" customHeight="1">
      <c r="A18" s="169">
        <v>9</v>
      </c>
      <c r="B18" s="166" t="s">
        <v>111</v>
      </c>
      <c r="C18" s="170"/>
      <c r="D18" s="170">
        <v>47.06</v>
      </c>
      <c r="E18" s="170">
        <v>120.32</v>
      </c>
      <c r="F18" s="170">
        <v>664.09</v>
      </c>
      <c r="G18" s="170">
        <v>501.485</v>
      </c>
      <c r="H18" s="170">
        <v>818.39</v>
      </c>
      <c r="I18" s="170"/>
      <c r="J18" s="182"/>
      <c r="K18" s="170"/>
      <c r="L18" s="182"/>
    </row>
    <row r="19" spans="1:12" ht="19.5" customHeight="1">
      <c r="A19" s="169">
        <v>10</v>
      </c>
      <c r="B19" s="166" t="s">
        <v>112</v>
      </c>
      <c r="C19" s="170"/>
      <c r="D19" s="170">
        <v>0.19</v>
      </c>
      <c r="E19" s="170">
        <v>0.35</v>
      </c>
      <c r="F19" s="170">
        <v>2</v>
      </c>
      <c r="G19" s="170">
        <v>1.942</v>
      </c>
      <c r="H19" s="170">
        <v>2.61</v>
      </c>
      <c r="I19" s="170"/>
      <c r="J19" s="182"/>
      <c r="K19" s="170"/>
      <c r="L19" s="182"/>
    </row>
    <row r="20" spans="1:12" ht="19.5" customHeight="1">
      <c r="A20" s="169">
        <v>11</v>
      </c>
      <c r="B20" s="166" t="s">
        <v>113</v>
      </c>
      <c r="C20" s="170"/>
      <c r="D20" s="170">
        <v>26.49</v>
      </c>
      <c r="E20" s="170">
        <v>66.91</v>
      </c>
      <c r="F20" s="170">
        <v>365.17</v>
      </c>
      <c r="G20" s="170">
        <v>290.107</v>
      </c>
      <c r="H20" s="170">
        <v>452.24</v>
      </c>
      <c r="I20" s="170"/>
      <c r="J20" s="182"/>
      <c r="K20" s="170"/>
      <c r="L20" s="182"/>
    </row>
    <row r="21" spans="1:12" ht="19.5" customHeight="1">
      <c r="A21" s="169">
        <v>12</v>
      </c>
      <c r="B21" s="166" t="s">
        <v>114</v>
      </c>
      <c r="C21" s="170"/>
      <c r="D21" s="170">
        <v>14.8</v>
      </c>
      <c r="E21" s="170">
        <v>37.38</v>
      </c>
      <c r="F21" s="170">
        <v>206.16</v>
      </c>
      <c r="G21" s="170">
        <v>158.299</v>
      </c>
      <c r="H21" s="170">
        <v>254.73</v>
      </c>
      <c r="I21" s="170"/>
      <c r="J21" s="182"/>
      <c r="K21" s="170"/>
      <c r="L21" s="182"/>
    </row>
    <row r="22" spans="1:12" ht="19.5" customHeight="1">
      <c r="A22" s="169">
        <v>13</v>
      </c>
      <c r="B22" s="166" t="s">
        <v>115</v>
      </c>
      <c r="C22" s="170"/>
      <c r="D22" s="170">
        <v>12</v>
      </c>
      <c r="E22" s="170">
        <v>26.82</v>
      </c>
      <c r="F22" s="170">
        <v>147.93</v>
      </c>
      <c r="G22" s="170">
        <v>122.153</v>
      </c>
      <c r="H22" s="170">
        <v>187.83</v>
      </c>
      <c r="I22" s="170"/>
      <c r="J22" s="182"/>
      <c r="K22" s="170"/>
      <c r="L22" s="182"/>
    </row>
    <row r="23" spans="1:12" ht="19.5" customHeight="1">
      <c r="A23" s="169">
        <v>14</v>
      </c>
      <c r="B23" s="166" t="s">
        <v>116</v>
      </c>
      <c r="C23" s="170"/>
      <c r="D23" s="170">
        <v>29.97</v>
      </c>
      <c r="E23" s="170">
        <v>74.8</v>
      </c>
      <c r="F23" s="170">
        <v>419.59</v>
      </c>
      <c r="G23" s="170">
        <v>267.8</v>
      </c>
      <c r="H23" s="170">
        <v>519.56</v>
      </c>
      <c r="I23" s="170"/>
      <c r="J23" s="182"/>
      <c r="K23" s="170"/>
      <c r="L23" s="182"/>
    </row>
    <row r="24" spans="2:12" ht="19.5" customHeight="1">
      <c r="B24" s="17" t="s">
        <v>203</v>
      </c>
      <c r="C24" s="170"/>
      <c r="D24" s="171" t="s">
        <v>221</v>
      </c>
      <c r="E24" s="171" t="s">
        <v>221</v>
      </c>
      <c r="F24" s="171" t="s">
        <v>221</v>
      </c>
      <c r="G24" s="171" t="s">
        <v>221</v>
      </c>
      <c r="H24" s="171" t="s">
        <v>221</v>
      </c>
      <c r="I24" s="170"/>
      <c r="J24" s="182"/>
      <c r="K24" s="170"/>
      <c r="L24" s="182"/>
    </row>
    <row r="25" spans="2:12" ht="19.5" customHeight="1">
      <c r="B25" s="17" t="s">
        <v>73</v>
      </c>
      <c r="C25" s="170"/>
      <c r="D25" s="170">
        <f>SUM(D10,D12,D13,D14,D18,D19,D20,D21,D22,D23)</f>
        <v>183.34</v>
      </c>
      <c r="E25" s="170">
        <f>SUM(E10,E12,E13,E14,E18,E19,E20,E21,E22,E23)</f>
        <v>456.30999999999995</v>
      </c>
      <c r="F25" s="196">
        <f>SUM(F10,F12,F13,F14,F18,F19,F20,F21,F22,F23)</f>
        <v>2517.32</v>
      </c>
      <c r="G25" s="196">
        <f>SUM(G10,G12,G13,G14,G18,G19,G20,G21,G22,G23)</f>
        <v>1890.8629999999998</v>
      </c>
      <c r="H25" s="196">
        <f>SUM(H10,H12,H13,H14,H18,H19,H20,H21,H22,H23)</f>
        <v>3122.1699999999996</v>
      </c>
      <c r="I25" s="170"/>
      <c r="J25" s="182"/>
      <c r="K25" s="170"/>
      <c r="L25" s="182"/>
    </row>
    <row r="26" spans="2:12" ht="19.5" customHeight="1">
      <c r="B26" s="17" t="s">
        <v>119</v>
      </c>
      <c r="D26" s="170">
        <f>SUM(D11,D15,D16,D17)</f>
        <v>36.47</v>
      </c>
      <c r="E26" s="170">
        <f>SUM(E11,E15,E16,E17)</f>
        <v>88.52999999999999</v>
      </c>
      <c r="F26" s="196">
        <f>SUM(F11,F15,F16,F17)</f>
        <v>488.39000000000004</v>
      </c>
      <c r="G26" s="196">
        <f>SUM(G11,G15,G16,G17)</f>
        <v>365.83500000000004</v>
      </c>
      <c r="H26" s="196">
        <f>SUM(H11,H15,H16,H17)</f>
        <v>610.39</v>
      </c>
      <c r="I26" s="170"/>
      <c r="J26" s="182"/>
      <c r="K26" s="170"/>
      <c r="L26" s="182"/>
    </row>
    <row r="27" spans="4:12" ht="9.75" customHeight="1">
      <c r="D27" s="170"/>
      <c r="E27" s="170"/>
      <c r="F27" s="196"/>
      <c r="G27" s="196"/>
      <c r="H27" s="196"/>
      <c r="I27" s="170"/>
      <c r="J27" s="182"/>
      <c r="K27" s="170"/>
      <c r="L27" s="182"/>
    </row>
    <row r="28" spans="2:12" ht="19.5" customHeight="1">
      <c r="B28" s="17" t="s">
        <v>222</v>
      </c>
      <c r="D28" s="170">
        <f>SUM(D10:D23)</f>
        <v>219.81000000000003</v>
      </c>
      <c r="E28" s="170">
        <f>SUM(E10:E23)</f>
        <v>544.84</v>
      </c>
      <c r="F28" s="196">
        <f>SUM(F10:F23)</f>
        <v>3005.71</v>
      </c>
      <c r="G28" s="196">
        <f>SUM(G10:G23)</f>
        <v>2256.698</v>
      </c>
      <c r="H28" s="196">
        <f>SUM(H10:H23)</f>
        <v>3732.5599999999995</v>
      </c>
      <c r="I28" s="170"/>
      <c r="J28" s="182"/>
      <c r="K28" s="170"/>
      <c r="L28" s="182"/>
    </row>
    <row r="29" spans="3:12" ht="19.5" customHeight="1">
      <c r="C29" s="170"/>
      <c r="D29" s="170"/>
      <c r="E29" s="170"/>
      <c r="F29" s="170"/>
      <c r="G29" s="170"/>
      <c r="H29" s="170"/>
      <c r="I29" s="170"/>
      <c r="J29" s="182"/>
      <c r="K29" s="170"/>
      <c r="L29" s="182"/>
    </row>
    <row r="30" spans="4:12" ht="19.5" customHeight="1">
      <c r="D30" s="276"/>
      <c r="E30" s="276"/>
      <c r="F30" s="276"/>
      <c r="G30" s="276"/>
      <c r="H30" s="276"/>
      <c r="I30" s="170"/>
      <c r="J30" s="182"/>
      <c r="K30" s="170"/>
      <c r="L30" s="182"/>
    </row>
    <row r="31" spans="4:8" ht="12.75">
      <c r="D31" s="276"/>
      <c r="E31" s="276"/>
      <c r="F31" s="276"/>
      <c r="G31" s="276"/>
      <c r="H31" s="276"/>
    </row>
    <row r="32" spans="4:8" ht="12.75">
      <c r="D32" s="276"/>
      <c r="E32" s="276"/>
      <c r="F32" s="276"/>
      <c r="G32" s="276"/>
      <c r="H32" s="276"/>
    </row>
    <row r="33" spans="4:7" ht="12.75">
      <c r="D33" s="182"/>
      <c r="E33" s="182"/>
      <c r="F33" s="182"/>
      <c r="G33" s="182"/>
    </row>
    <row r="34" spans="4:7" ht="12.75">
      <c r="D34" s="182"/>
      <c r="E34" s="182"/>
      <c r="F34" s="182"/>
      <c r="G34" s="182"/>
    </row>
    <row r="35" spans="4:7" ht="12.75">
      <c r="D35" s="182"/>
      <c r="E35" s="182"/>
      <c r="F35" s="182"/>
      <c r="G35" s="182"/>
    </row>
    <row r="36" spans="4:7" ht="12.75">
      <c r="D36" s="182"/>
      <c r="E36" s="182"/>
      <c r="F36" s="182"/>
      <c r="G36" s="182"/>
    </row>
    <row r="37" spans="4:7" ht="12.75">
      <c r="D37" s="182"/>
      <c r="E37" s="182"/>
      <c r="F37" s="182"/>
      <c r="G37" s="182"/>
    </row>
    <row r="38" spans="6:7" ht="12.75">
      <c r="F38" s="182"/>
      <c r="G38" s="182"/>
    </row>
    <row r="39" spans="4:7" ht="12.75">
      <c r="D39" s="182"/>
      <c r="F39" s="182"/>
      <c r="G39" s="182"/>
    </row>
    <row r="40" spans="4:7" ht="12.75">
      <c r="D40" s="182"/>
      <c r="E40" s="236">
        <v>1.21</v>
      </c>
      <c r="F40" s="182"/>
      <c r="G40" s="182"/>
    </row>
    <row r="41" spans="4:7" ht="12.75">
      <c r="D41" s="182"/>
      <c r="E41" s="182"/>
      <c r="F41" s="182"/>
      <c r="G41" s="182"/>
    </row>
    <row r="42" spans="4:7" ht="12.75">
      <c r="D42" s="182"/>
      <c r="E42" s="182"/>
      <c r="F42" s="182"/>
      <c r="G42" s="18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0"/>
  <sheetViews>
    <sheetView workbookViewId="0" topLeftCell="Y1">
      <selection activeCell="B2" sqref="B2"/>
    </sheetView>
  </sheetViews>
  <sheetFormatPr defaultColWidth="9.00390625" defaultRowHeight="27" customHeight="1"/>
  <cols>
    <col min="1" max="1" width="6.00390625" style="277" customWidth="1"/>
    <col min="2" max="2" width="6.50390625" style="277" customWidth="1"/>
    <col min="3" max="4" width="8.00390625" style="277" customWidth="1"/>
    <col min="5" max="5" width="5.25390625" style="277" customWidth="1"/>
    <col min="6" max="6" width="9.50390625" style="277" customWidth="1"/>
    <col min="7" max="7" width="6.25390625" style="277" customWidth="1"/>
    <col min="8" max="8" width="10.50390625" style="277" customWidth="1"/>
    <col min="9" max="9" width="8.50390625" style="277" customWidth="1"/>
    <col min="10" max="10" width="9.50390625" style="277" customWidth="1"/>
    <col min="11" max="11" width="8.50390625" style="279" customWidth="1"/>
    <col min="12" max="12" width="0.6171875" style="279" customWidth="1"/>
    <col min="13" max="13" width="6.125" style="277" customWidth="1"/>
    <col min="14" max="15" width="8.125" style="277" customWidth="1"/>
    <col min="16" max="16" width="8.00390625" style="277" customWidth="1"/>
    <col min="17" max="17" width="6.125" style="277" customWidth="1"/>
    <col min="18" max="18" width="9.125" style="277" customWidth="1"/>
    <col min="19" max="19" width="6.375" style="277" customWidth="1"/>
    <col min="20" max="20" width="9.875" style="277" customWidth="1"/>
    <col min="21" max="21" width="8.125" style="277" customWidth="1"/>
    <col min="22" max="22" width="8.625" style="277" customWidth="1"/>
    <col min="23" max="23" width="8.50390625" style="279" customWidth="1"/>
    <col min="24" max="24" width="0.74609375" style="279" customWidth="1"/>
    <col min="25" max="25" width="4.75390625" style="277" customWidth="1"/>
    <col min="26" max="26" width="7.25390625" style="277" customWidth="1"/>
    <col min="27" max="27" width="5.375" style="277" customWidth="1"/>
    <col min="28" max="28" width="5.875" style="277" customWidth="1"/>
    <col min="29" max="29" width="5.25390625" style="277" customWidth="1"/>
    <col min="30" max="30" width="6.75390625" style="277" customWidth="1"/>
    <col min="31" max="31" width="6.25390625" style="277" customWidth="1"/>
    <col min="32" max="32" width="8.00390625" style="277" customWidth="1"/>
    <col min="33" max="33" width="7.625" style="277" customWidth="1"/>
    <col min="34" max="34" width="5.75390625" style="277" customWidth="1"/>
    <col min="35" max="35" width="9.375" style="277" customWidth="1"/>
    <col min="36" max="36" width="7.75390625" style="279" customWidth="1"/>
    <col min="37" max="37" width="8.875" style="279" hidden="1" customWidth="1"/>
    <col min="38" max="38" width="7.25390625" style="277" customWidth="1"/>
    <col min="39" max="39" width="0.6171875" style="277" customWidth="1"/>
    <col min="40" max="16384" width="9.00390625" style="277" customWidth="1"/>
  </cols>
  <sheetData>
    <row r="1" spans="2:27" ht="27" customHeight="1">
      <c r="B1" s="278" t="s">
        <v>223</v>
      </c>
      <c r="D1"/>
      <c r="O1" s="278" t="s">
        <v>224</v>
      </c>
      <c r="P1"/>
      <c r="AA1" s="278" t="s">
        <v>225</v>
      </c>
    </row>
    <row r="2" spans="4:27" ht="17.25" customHeight="1">
      <c r="D2" s="279" t="s">
        <v>226</v>
      </c>
      <c r="O2" s="279" t="s">
        <v>227</v>
      </c>
      <c r="P2"/>
      <c r="AA2" s="279" t="s">
        <v>228</v>
      </c>
    </row>
    <row r="3" spans="1:25" ht="12" customHeight="1">
      <c r="A3" s="280" t="s">
        <v>229</v>
      </c>
      <c r="B3" s="281"/>
      <c r="E3" s="281"/>
      <c r="G3" s="282"/>
      <c r="H3" s="281"/>
      <c r="N3" s="283"/>
      <c r="Y3" s="280" t="s">
        <v>229</v>
      </c>
    </row>
    <row r="4" spans="3:38" ht="12" customHeight="1">
      <c r="C4" s="281"/>
      <c r="E4" s="281"/>
      <c r="I4" s="17"/>
      <c r="J4" s="284" t="s">
        <v>127</v>
      </c>
      <c r="K4" s="284" t="s">
        <v>127</v>
      </c>
      <c r="L4" s="284"/>
      <c r="M4" s="280" t="s">
        <v>229</v>
      </c>
      <c r="V4" s="284" t="s">
        <v>127</v>
      </c>
      <c r="W4" s="284" t="s">
        <v>127</v>
      </c>
      <c r="X4" s="284"/>
      <c r="Y4" s="285"/>
      <c r="AF4" s="286" t="s">
        <v>230</v>
      </c>
      <c r="AG4" s="286" t="s">
        <v>230</v>
      </c>
      <c r="AH4" s="286" t="s">
        <v>230</v>
      </c>
      <c r="AI4" s="284" t="s">
        <v>127</v>
      </c>
      <c r="AJ4" s="284" t="s">
        <v>127</v>
      </c>
      <c r="AK4" s="284" t="s">
        <v>127</v>
      </c>
      <c r="AL4" s="284" t="s">
        <v>127</v>
      </c>
    </row>
    <row r="5" spans="2:38" s="287" customFormat="1" ht="15.75" customHeight="1">
      <c r="B5" s="67" t="s">
        <v>231</v>
      </c>
      <c r="C5" s="67" t="s">
        <v>231</v>
      </c>
      <c r="D5" s="67" t="s">
        <v>232</v>
      </c>
      <c r="E5" s="67" t="s">
        <v>232</v>
      </c>
      <c r="F5" s="67" t="s">
        <v>233</v>
      </c>
      <c r="G5" s="67" t="s">
        <v>233</v>
      </c>
      <c r="H5" s="287" t="s">
        <v>234</v>
      </c>
      <c r="I5" s="287" t="s">
        <v>234</v>
      </c>
      <c r="J5" s="288" t="s">
        <v>14</v>
      </c>
      <c r="K5" s="288" t="s">
        <v>14</v>
      </c>
      <c r="L5" s="288"/>
      <c r="N5" s="67" t="s">
        <v>231</v>
      </c>
      <c r="O5" s="67" t="s">
        <v>231</v>
      </c>
      <c r="P5" s="67" t="s">
        <v>232</v>
      </c>
      <c r="Q5" s="67" t="s">
        <v>232</v>
      </c>
      <c r="R5" s="287" t="s">
        <v>233</v>
      </c>
      <c r="S5" s="287" t="s">
        <v>233</v>
      </c>
      <c r="T5" s="287" t="s">
        <v>234</v>
      </c>
      <c r="U5" s="287" t="s">
        <v>234</v>
      </c>
      <c r="V5" s="288" t="s">
        <v>14</v>
      </c>
      <c r="W5" s="288" t="s">
        <v>14</v>
      </c>
      <c r="X5" s="288"/>
      <c r="Z5" s="67" t="s">
        <v>231</v>
      </c>
      <c r="AA5" s="67" t="s">
        <v>231</v>
      </c>
      <c r="AB5" s="67" t="s">
        <v>232</v>
      </c>
      <c r="AC5" s="67" t="s">
        <v>232</v>
      </c>
      <c r="AD5" s="67" t="s">
        <v>233</v>
      </c>
      <c r="AE5" s="67" t="s">
        <v>233</v>
      </c>
      <c r="AF5" s="287" t="s">
        <v>151</v>
      </c>
      <c r="AG5" s="287" t="s">
        <v>151</v>
      </c>
      <c r="AH5" s="287" t="s">
        <v>151</v>
      </c>
      <c r="AI5" s="288" t="s">
        <v>14</v>
      </c>
      <c r="AJ5" s="288" t="s">
        <v>14</v>
      </c>
      <c r="AK5" s="288" t="s">
        <v>14</v>
      </c>
      <c r="AL5" s="288" t="s">
        <v>14</v>
      </c>
    </row>
    <row r="6" spans="2:38" s="289" customFormat="1" ht="15" customHeight="1">
      <c r="B6" s="290" t="s">
        <v>166</v>
      </c>
      <c r="C6" s="290" t="s">
        <v>4</v>
      </c>
      <c r="D6" s="290" t="s">
        <v>166</v>
      </c>
      <c r="E6" s="290" t="s">
        <v>4</v>
      </c>
      <c r="F6" s="290" t="s">
        <v>166</v>
      </c>
      <c r="G6" s="290" t="s">
        <v>4</v>
      </c>
      <c r="H6" s="289" t="s">
        <v>166</v>
      </c>
      <c r="I6" s="289" t="s">
        <v>4</v>
      </c>
      <c r="J6" s="291" t="s">
        <v>166</v>
      </c>
      <c r="K6" s="291" t="s">
        <v>4</v>
      </c>
      <c r="L6" s="291"/>
      <c r="N6" s="290" t="s">
        <v>166</v>
      </c>
      <c r="O6" s="290" t="s">
        <v>4</v>
      </c>
      <c r="P6" s="290" t="s">
        <v>166</v>
      </c>
      <c r="Q6" s="290" t="s">
        <v>4</v>
      </c>
      <c r="R6" s="289" t="s">
        <v>166</v>
      </c>
      <c r="S6" s="289" t="s">
        <v>4</v>
      </c>
      <c r="T6" s="289" t="s">
        <v>166</v>
      </c>
      <c r="U6" s="289" t="s">
        <v>4</v>
      </c>
      <c r="V6" s="291" t="s">
        <v>166</v>
      </c>
      <c r="W6" s="291" t="s">
        <v>4</v>
      </c>
      <c r="X6" s="291"/>
      <c r="Z6" s="290" t="s">
        <v>166</v>
      </c>
      <c r="AA6" s="290" t="s">
        <v>4</v>
      </c>
      <c r="AB6" s="290" t="s">
        <v>166</v>
      </c>
      <c r="AC6" s="290" t="s">
        <v>4</v>
      </c>
      <c r="AD6" s="290" t="s">
        <v>166</v>
      </c>
      <c r="AE6" s="290" t="s">
        <v>4</v>
      </c>
      <c r="AF6" s="289" t="s">
        <v>166</v>
      </c>
      <c r="AG6" s="289" t="s">
        <v>4</v>
      </c>
      <c r="AH6" s="289" t="s">
        <v>21</v>
      </c>
      <c r="AI6" s="291" t="s">
        <v>166</v>
      </c>
      <c r="AJ6" s="291" t="s">
        <v>4</v>
      </c>
      <c r="AK6" s="291" t="s">
        <v>4</v>
      </c>
      <c r="AL6" s="291" t="s">
        <v>21</v>
      </c>
    </row>
    <row r="7" spans="10:37" s="289" customFormat="1" ht="3" customHeight="1">
      <c r="J7" s="291"/>
      <c r="K7" s="291"/>
      <c r="L7" s="291"/>
      <c r="W7" s="291"/>
      <c r="X7" s="291"/>
      <c r="AJ7" s="292"/>
      <c r="AK7" s="291"/>
    </row>
    <row r="8" spans="1:38" ht="27" customHeight="1">
      <c r="A8" s="277" t="s">
        <v>103</v>
      </c>
      <c r="B8" s="293">
        <v>113.9</v>
      </c>
      <c r="C8" s="294">
        <f aca="true" t="shared" si="0" ref="C8:C21">SUM(B8/365)</f>
        <v>0.31205479452054796</v>
      </c>
      <c r="D8" s="293">
        <v>12.7</v>
      </c>
      <c r="E8" s="294">
        <f aca="true" t="shared" si="1" ref="E8:E21">SUM(D8/365)</f>
        <v>0.034794520547945205</v>
      </c>
      <c r="F8" s="293">
        <v>70.9</v>
      </c>
      <c r="G8" s="294">
        <f aca="true" t="shared" si="2" ref="G8:G21">SUM(F8/365)</f>
        <v>0.19424657534246578</v>
      </c>
      <c r="H8" s="293">
        <v>4609.1</v>
      </c>
      <c r="I8" s="294">
        <v>23.3</v>
      </c>
      <c r="J8" s="295">
        <f aca="true" t="shared" si="3" ref="J8:K21">SUM(B8,D8,F8,H8)</f>
        <v>4806.6</v>
      </c>
      <c r="K8" s="296">
        <f t="shared" si="3"/>
        <v>23.84109589041096</v>
      </c>
      <c r="L8" s="295"/>
      <c r="M8" s="293" t="s">
        <v>103</v>
      </c>
      <c r="N8" s="293">
        <v>47.4</v>
      </c>
      <c r="O8" s="294">
        <f aca="true" t="shared" si="4" ref="O8:O21">SUM(N8/365)</f>
        <v>0.12986301369863013</v>
      </c>
      <c r="P8" s="293">
        <v>257.5</v>
      </c>
      <c r="Q8" s="294">
        <f aca="true" t="shared" si="5" ref="Q8:Q21">SUM(P8/365)</f>
        <v>0.7054794520547946</v>
      </c>
      <c r="R8" s="293">
        <v>640.1</v>
      </c>
      <c r="S8" s="294">
        <f aca="true" t="shared" si="6" ref="S8:S21">SUM(R8/365)</f>
        <v>1.7536986301369863</v>
      </c>
      <c r="T8" s="293">
        <v>2324.2</v>
      </c>
      <c r="U8" s="294">
        <v>11.3</v>
      </c>
      <c r="V8" s="295">
        <f aca="true" t="shared" si="7" ref="V8:W21">SUM(N8,P8,R8,T8)</f>
        <v>3269.2</v>
      </c>
      <c r="W8" s="296">
        <f t="shared" si="7"/>
        <v>13.889041095890413</v>
      </c>
      <c r="X8" s="295"/>
      <c r="Y8" s="293" t="s">
        <v>103</v>
      </c>
      <c r="Z8" s="293">
        <v>3639.8</v>
      </c>
      <c r="AA8" s="294">
        <f aca="true" t="shared" si="8" ref="AA8:AA21">SUM(Z8/365)</f>
        <v>9.972054794520549</v>
      </c>
      <c r="AB8" s="293">
        <v>34.2</v>
      </c>
      <c r="AC8" s="294">
        <f aca="true" t="shared" si="9" ref="AC8:AC21">SUM(AB8/365)</f>
        <v>0.0936986301369863</v>
      </c>
      <c r="AD8" s="293">
        <v>238.3</v>
      </c>
      <c r="AE8" s="294">
        <f aca="true" t="shared" si="10" ref="AE8:AE21">SUM(AD8/365)</f>
        <v>0.6528767123287672</v>
      </c>
      <c r="AF8" s="293">
        <v>28960.6</v>
      </c>
      <c r="AG8" s="294">
        <v>148</v>
      </c>
      <c r="AH8" s="294">
        <v>28.3</v>
      </c>
      <c r="AI8" s="295">
        <f>SUM(Z8,AB8,AD8,AF8)</f>
        <v>32872.9</v>
      </c>
      <c r="AJ8" s="296">
        <f>SUM(AA8,AC8,AE8,AG8)</f>
        <v>158.7186301369863</v>
      </c>
      <c r="AK8" s="295">
        <f>SUM(AB8,AD8,AF8,AH8)</f>
        <v>29261.399999999998</v>
      </c>
      <c r="AL8" s="296">
        <f aca="true" t="shared" si="11" ref="AL8:AL21">SUM(AA8,AC8,AE8,AH8)</f>
        <v>39.0186301369863</v>
      </c>
    </row>
    <row r="9" spans="1:38" ht="27" customHeight="1">
      <c r="A9" s="277" t="s">
        <v>104</v>
      </c>
      <c r="B9" s="293">
        <v>17.4</v>
      </c>
      <c r="C9" s="294">
        <f t="shared" si="0"/>
        <v>0.04767123287671232</v>
      </c>
      <c r="D9" s="293">
        <v>28.3</v>
      </c>
      <c r="E9" s="294">
        <f t="shared" si="1"/>
        <v>0.07753424657534247</v>
      </c>
      <c r="F9" s="297">
        <v>0</v>
      </c>
      <c r="G9" s="294">
        <f t="shared" si="2"/>
        <v>0</v>
      </c>
      <c r="H9" s="293">
        <v>1049.5</v>
      </c>
      <c r="I9" s="294">
        <v>4.3</v>
      </c>
      <c r="J9" s="295">
        <f t="shared" si="3"/>
        <v>1095.2</v>
      </c>
      <c r="K9" s="296">
        <f t="shared" si="3"/>
        <v>4.425205479452055</v>
      </c>
      <c r="L9" s="295"/>
      <c r="M9" s="293" t="s">
        <v>104</v>
      </c>
      <c r="N9" s="293">
        <v>1.5</v>
      </c>
      <c r="O9" s="294">
        <f t="shared" si="4"/>
        <v>0.00410958904109589</v>
      </c>
      <c r="P9" s="293">
        <v>572.2</v>
      </c>
      <c r="Q9" s="294">
        <f t="shared" si="5"/>
        <v>1.5676712328767124</v>
      </c>
      <c r="R9" s="293">
        <v>0</v>
      </c>
      <c r="S9" s="294">
        <f t="shared" si="6"/>
        <v>0</v>
      </c>
      <c r="T9" s="293">
        <v>1070</v>
      </c>
      <c r="U9" s="294">
        <v>4.8</v>
      </c>
      <c r="V9" s="295">
        <f t="shared" si="7"/>
        <v>1643.7</v>
      </c>
      <c r="W9" s="296">
        <f t="shared" si="7"/>
        <v>6.371780821917808</v>
      </c>
      <c r="X9" s="295"/>
      <c r="Y9" s="293" t="s">
        <v>104</v>
      </c>
      <c r="Z9" s="293">
        <v>277</v>
      </c>
      <c r="AA9" s="294">
        <f t="shared" si="8"/>
        <v>0.7589041095890411</v>
      </c>
      <c r="AB9" s="293">
        <v>76</v>
      </c>
      <c r="AC9" s="294">
        <f t="shared" si="9"/>
        <v>0.20821917808219179</v>
      </c>
      <c r="AD9" s="293">
        <v>0</v>
      </c>
      <c r="AE9" s="294">
        <f t="shared" si="10"/>
        <v>0</v>
      </c>
      <c r="AF9" s="293">
        <v>9898.7</v>
      </c>
      <c r="AG9" s="294">
        <v>45</v>
      </c>
      <c r="AH9" s="294">
        <v>16</v>
      </c>
      <c r="AI9" s="295">
        <f aca="true" t="shared" si="12" ref="AI9:AJ21">SUM(Z9,AB9,AD9,AF9)</f>
        <v>10251.7</v>
      </c>
      <c r="AJ9" s="296">
        <f t="shared" si="12"/>
        <v>45.967123287671235</v>
      </c>
      <c r="AK9" s="298" t="e">
        <f>SUM(AA9,AC9,AE9,#REF!)</f>
        <v>#REF!</v>
      </c>
      <c r="AL9" s="296">
        <f t="shared" si="11"/>
        <v>16.96712328767123</v>
      </c>
    </row>
    <row r="10" spans="1:38" ht="27" customHeight="1">
      <c r="A10" s="277" t="s">
        <v>105</v>
      </c>
      <c r="B10" s="293">
        <v>13</v>
      </c>
      <c r="C10" s="294">
        <f t="shared" si="0"/>
        <v>0.03561643835616438</v>
      </c>
      <c r="D10" s="293">
        <v>22.4</v>
      </c>
      <c r="E10" s="294">
        <f t="shared" si="1"/>
        <v>0.06136986301369863</v>
      </c>
      <c r="F10" s="293">
        <v>30.7</v>
      </c>
      <c r="G10" s="294">
        <f t="shared" si="2"/>
        <v>0.08410958904109589</v>
      </c>
      <c r="H10" s="293">
        <v>2525</v>
      </c>
      <c r="I10" s="294">
        <v>11.5</v>
      </c>
      <c r="J10" s="295">
        <f t="shared" si="3"/>
        <v>2591.1</v>
      </c>
      <c r="K10" s="296">
        <f t="shared" si="3"/>
        <v>11.681095890410958</v>
      </c>
      <c r="L10" s="295"/>
      <c r="M10" s="293" t="s">
        <v>105</v>
      </c>
      <c r="N10" s="293">
        <v>2.3</v>
      </c>
      <c r="O10" s="294">
        <f t="shared" si="4"/>
        <v>0.006301369863013698</v>
      </c>
      <c r="P10" s="293">
        <v>452</v>
      </c>
      <c r="Q10" s="294">
        <f t="shared" si="5"/>
        <v>1.2383561643835617</v>
      </c>
      <c r="R10" s="293">
        <v>197.1</v>
      </c>
      <c r="S10" s="294">
        <f t="shared" si="6"/>
        <v>0.54</v>
      </c>
      <c r="T10" s="293">
        <v>3667.2</v>
      </c>
      <c r="U10" s="294">
        <v>15.9</v>
      </c>
      <c r="V10" s="295">
        <f t="shared" si="7"/>
        <v>4318.599999999999</v>
      </c>
      <c r="W10" s="296">
        <f t="shared" si="7"/>
        <v>17.684657534246575</v>
      </c>
      <c r="X10" s="295"/>
      <c r="Y10" s="293" t="s">
        <v>105</v>
      </c>
      <c r="Z10" s="293">
        <v>564.8</v>
      </c>
      <c r="AA10" s="294">
        <f t="shared" si="8"/>
        <v>1.5473972602739725</v>
      </c>
      <c r="AB10" s="293">
        <v>60</v>
      </c>
      <c r="AC10" s="294">
        <f t="shared" si="9"/>
        <v>0.1643835616438356</v>
      </c>
      <c r="AD10" s="293">
        <v>304.7</v>
      </c>
      <c r="AE10" s="294">
        <f t="shared" si="10"/>
        <v>0.8347945205479452</v>
      </c>
      <c r="AF10" s="293">
        <v>29531.6</v>
      </c>
      <c r="AG10" s="294">
        <v>134</v>
      </c>
      <c r="AH10" s="294">
        <v>44.8</v>
      </c>
      <c r="AI10" s="295">
        <f t="shared" si="12"/>
        <v>30461.1</v>
      </c>
      <c r="AJ10" s="296">
        <f t="shared" si="12"/>
        <v>136.54657534246576</v>
      </c>
      <c r="AK10" s="298" t="e">
        <f>SUM(AA10,AC10,AE10,#REF!)</f>
        <v>#REF!</v>
      </c>
      <c r="AL10" s="296">
        <f t="shared" si="11"/>
        <v>47.34657534246575</v>
      </c>
    </row>
    <row r="11" spans="1:38" ht="27" customHeight="1">
      <c r="A11" s="277" t="s">
        <v>106</v>
      </c>
      <c r="B11" s="293">
        <v>10.2</v>
      </c>
      <c r="C11" s="294">
        <f t="shared" si="0"/>
        <v>0.02794520547945205</v>
      </c>
      <c r="D11" s="293">
        <v>0</v>
      </c>
      <c r="E11" s="294">
        <f t="shared" si="1"/>
        <v>0</v>
      </c>
      <c r="F11" s="293">
        <v>145.3</v>
      </c>
      <c r="G11" s="294">
        <f t="shared" si="2"/>
        <v>0.39808219178082194</v>
      </c>
      <c r="H11" s="293">
        <v>1269.1</v>
      </c>
      <c r="I11" s="294">
        <v>6.8</v>
      </c>
      <c r="J11" s="295">
        <f t="shared" si="3"/>
        <v>1424.6</v>
      </c>
      <c r="K11" s="296">
        <f t="shared" si="3"/>
        <v>7.226027397260274</v>
      </c>
      <c r="L11" s="295"/>
      <c r="M11" s="293" t="s">
        <v>106</v>
      </c>
      <c r="N11" s="293">
        <v>3.2</v>
      </c>
      <c r="O11" s="294">
        <f t="shared" si="4"/>
        <v>0.008767123287671234</v>
      </c>
      <c r="P11" s="293">
        <v>0</v>
      </c>
      <c r="Q11" s="294">
        <f t="shared" si="5"/>
        <v>0</v>
      </c>
      <c r="R11" s="293">
        <v>1151</v>
      </c>
      <c r="S11" s="294">
        <f t="shared" si="6"/>
        <v>3.1534246575342464</v>
      </c>
      <c r="T11" s="293">
        <v>270.2</v>
      </c>
      <c r="U11" s="294">
        <v>1.3</v>
      </c>
      <c r="V11" s="295">
        <f t="shared" si="7"/>
        <v>1424.4</v>
      </c>
      <c r="W11" s="296">
        <f t="shared" si="7"/>
        <v>4.462191780821918</v>
      </c>
      <c r="X11" s="295"/>
      <c r="Y11" s="293" t="s">
        <v>106</v>
      </c>
      <c r="Z11" s="293">
        <v>505.6</v>
      </c>
      <c r="AA11" s="294">
        <f t="shared" si="8"/>
        <v>1.385205479452055</v>
      </c>
      <c r="AB11" s="293">
        <v>0</v>
      </c>
      <c r="AC11" s="294">
        <f t="shared" si="9"/>
        <v>0</v>
      </c>
      <c r="AD11" s="293">
        <v>363.6</v>
      </c>
      <c r="AE11" s="294">
        <f t="shared" si="10"/>
        <v>0.9961643835616439</v>
      </c>
      <c r="AF11" s="293">
        <v>4829.5</v>
      </c>
      <c r="AG11" s="294">
        <v>25.1</v>
      </c>
      <c r="AH11" s="294">
        <v>3.2</v>
      </c>
      <c r="AI11" s="295">
        <f t="shared" si="12"/>
        <v>5698.7</v>
      </c>
      <c r="AJ11" s="296">
        <f t="shared" si="12"/>
        <v>27.4813698630137</v>
      </c>
      <c r="AK11" s="298" t="e">
        <f>SUM(AA11,AC11,AE11,#REF!)</f>
        <v>#REF!</v>
      </c>
      <c r="AL11" s="296">
        <f t="shared" si="11"/>
        <v>5.581369863013699</v>
      </c>
    </row>
    <row r="12" spans="1:38" ht="27" customHeight="1">
      <c r="A12" s="277" t="s">
        <v>107</v>
      </c>
      <c r="B12" s="293">
        <v>36.4</v>
      </c>
      <c r="C12" s="294">
        <f t="shared" si="0"/>
        <v>0.09972602739726028</v>
      </c>
      <c r="D12" s="293">
        <v>31.1</v>
      </c>
      <c r="E12" s="294">
        <f t="shared" si="1"/>
        <v>0.0852054794520548</v>
      </c>
      <c r="F12" s="293">
        <v>27</v>
      </c>
      <c r="G12" s="294">
        <f t="shared" si="2"/>
        <v>0.07397260273972603</v>
      </c>
      <c r="H12" s="293">
        <v>4114.1</v>
      </c>
      <c r="I12" s="294">
        <v>19.2</v>
      </c>
      <c r="J12" s="295">
        <f t="shared" si="3"/>
        <v>4208.6</v>
      </c>
      <c r="K12" s="296">
        <f t="shared" si="3"/>
        <v>19.45890410958904</v>
      </c>
      <c r="L12" s="295"/>
      <c r="M12" s="293" t="s">
        <v>107</v>
      </c>
      <c r="N12" s="293">
        <v>4.3</v>
      </c>
      <c r="O12" s="294">
        <f t="shared" si="4"/>
        <v>0.011780821917808219</v>
      </c>
      <c r="P12" s="293">
        <v>629.4</v>
      </c>
      <c r="Q12" s="294">
        <f t="shared" si="5"/>
        <v>1.7243835616438357</v>
      </c>
      <c r="R12" s="293">
        <v>92.1</v>
      </c>
      <c r="S12" s="294">
        <f t="shared" si="6"/>
        <v>0.25232876712328767</v>
      </c>
      <c r="T12" s="293">
        <v>5434</v>
      </c>
      <c r="U12" s="294">
        <v>24</v>
      </c>
      <c r="V12" s="295">
        <f t="shared" si="7"/>
        <v>6159.8</v>
      </c>
      <c r="W12" s="296">
        <f t="shared" si="7"/>
        <v>25.98849315068493</v>
      </c>
      <c r="X12" s="295"/>
      <c r="Y12" s="293" t="s">
        <v>107</v>
      </c>
      <c r="Z12" s="293">
        <v>1680.5</v>
      </c>
      <c r="AA12" s="294">
        <f t="shared" si="8"/>
        <v>4.604109589041096</v>
      </c>
      <c r="AB12" s="293">
        <v>83.6</v>
      </c>
      <c r="AC12" s="294">
        <f t="shared" si="9"/>
        <v>0.22904109589041094</v>
      </c>
      <c r="AD12" s="293">
        <v>143.6</v>
      </c>
      <c r="AE12" s="294">
        <f t="shared" si="10"/>
        <v>0.39342465753424655</v>
      </c>
      <c r="AF12" s="293">
        <v>43703.2</v>
      </c>
      <c r="AG12" s="294">
        <v>200.5</v>
      </c>
      <c r="AH12" s="294">
        <v>64.7</v>
      </c>
      <c r="AI12" s="295">
        <f t="shared" si="12"/>
        <v>45610.899999999994</v>
      </c>
      <c r="AJ12" s="296">
        <f t="shared" si="12"/>
        <v>205.72657534246576</v>
      </c>
      <c r="AK12" s="298" t="e">
        <f>SUM(AA12,AC12,AE12,#REF!)</f>
        <v>#REF!</v>
      </c>
      <c r="AL12" s="296">
        <f t="shared" si="11"/>
        <v>69.92657534246575</v>
      </c>
    </row>
    <row r="13" spans="1:38" ht="27" customHeight="1">
      <c r="A13" s="277" t="s">
        <v>108</v>
      </c>
      <c r="B13" s="293">
        <v>4.7</v>
      </c>
      <c r="C13" s="294">
        <f t="shared" si="0"/>
        <v>0.012876712328767123</v>
      </c>
      <c r="D13" s="293">
        <v>27.5</v>
      </c>
      <c r="E13" s="294">
        <f t="shared" si="1"/>
        <v>0.07534246575342465</v>
      </c>
      <c r="F13" s="293">
        <v>0</v>
      </c>
      <c r="G13" s="294">
        <f t="shared" si="2"/>
        <v>0</v>
      </c>
      <c r="H13" s="293">
        <v>293.7</v>
      </c>
      <c r="I13" s="294">
        <v>1.3</v>
      </c>
      <c r="J13" s="295">
        <f t="shared" si="3"/>
        <v>325.9</v>
      </c>
      <c r="K13" s="296">
        <f t="shared" si="3"/>
        <v>1.3882191780821918</v>
      </c>
      <c r="L13" s="295"/>
      <c r="M13" s="293" t="s">
        <v>108</v>
      </c>
      <c r="N13" s="293">
        <v>0.6</v>
      </c>
      <c r="O13" s="294">
        <f t="shared" si="4"/>
        <v>0.001643835616438356</v>
      </c>
      <c r="P13" s="293">
        <v>555</v>
      </c>
      <c r="Q13" s="294">
        <f t="shared" si="5"/>
        <v>1.5205479452054795</v>
      </c>
      <c r="R13" s="293">
        <v>0</v>
      </c>
      <c r="S13" s="294">
        <f t="shared" si="6"/>
        <v>0</v>
      </c>
      <c r="T13" s="293">
        <v>448</v>
      </c>
      <c r="U13" s="294">
        <v>2</v>
      </c>
      <c r="V13" s="295">
        <f t="shared" si="7"/>
        <v>1003.6</v>
      </c>
      <c r="W13" s="296">
        <f t="shared" si="7"/>
        <v>3.5221917808219176</v>
      </c>
      <c r="X13" s="295"/>
      <c r="Y13" s="293" t="s">
        <v>108</v>
      </c>
      <c r="Z13" s="293">
        <v>163.8</v>
      </c>
      <c r="AA13" s="294">
        <f t="shared" si="8"/>
        <v>0.44876712328767127</v>
      </c>
      <c r="AB13" s="293">
        <v>73.7</v>
      </c>
      <c r="AC13" s="294">
        <f t="shared" si="9"/>
        <v>0.2019178082191781</v>
      </c>
      <c r="AD13" s="293">
        <v>0</v>
      </c>
      <c r="AE13" s="294">
        <f t="shared" si="10"/>
        <v>0</v>
      </c>
      <c r="AF13" s="293">
        <v>3190.7</v>
      </c>
      <c r="AG13" s="294">
        <v>13.2</v>
      </c>
      <c r="AH13" s="294">
        <v>5.6</v>
      </c>
      <c r="AI13" s="295">
        <f t="shared" si="12"/>
        <v>3428.2</v>
      </c>
      <c r="AJ13" s="296">
        <f t="shared" si="12"/>
        <v>13.850684931506848</v>
      </c>
      <c r="AK13" s="298" t="e">
        <f>SUM(AA13,AC13,AE13,#REF!)</f>
        <v>#REF!</v>
      </c>
      <c r="AL13" s="296">
        <f t="shared" si="11"/>
        <v>6.250684931506849</v>
      </c>
    </row>
    <row r="14" spans="1:38" ht="27" customHeight="1">
      <c r="A14" s="277" t="s">
        <v>109</v>
      </c>
      <c r="B14" s="293">
        <v>78.9</v>
      </c>
      <c r="C14" s="294">
        <f t="shared" si="0"/>
        <v>0.21616438356164386</v>
      </c>
      <c r="D14" s="293">
        <v>30.3</v>
      </c>
      <c r="E14" s="294">
        <f t="shared" si="1"/>
        <v>0.083013698630137</v>
      </c>
      <c r="F14" s="293">
        <v>0</v>
      </c>
      <c r="G14" s="294">
        <f t="shared" si="2"/>
        <v>0</v>
      </c>
      <c r="H14" s="293">
        <v>2084.5</v>
      </c>
      <c r="I14" s="294">
        <v>9</v>
      </c>
      <c r="J14" s="295">
        <f t="shared" si="3"/>
        <v>2193.7</v>
      </c>
      <c r="K14" s="296">
        <f t="shared" si="3"/>
        <v>9.29917808219178</v>
      </c>
      <c r="L14" s="295"/>
      <c r="M14" s="293" t="s">
        <v>109</v>
      </c>
      <c r="N14" s="293">
        <v>31.2</v>
      </c>
      <c r="O14" s="294">
        <f t="shared" si="4"/>
        <v>0.08547945205479451</v>
      </c>
      <c r="P14" s="293">
        <v>612.2</v>
      </c>
      <c r="Q14" s="294">
        <f t="shared" si="5"/>
        <v>1.6772602739726028</v>
      </c>
      <c r="R14" s="293">
        <v>0</v>
      </c>
      <c r="S14" s="294">
        <f t="shared" si="6"/>
        <v>0</v>
      </c>
      <c r="T14" s="293">
        <v>2735.4</v>
      </c>
      <c r="U14" s="294">
        <v>11.8</v>
      </c>
      <c r="V14" s="295">
        <f t="shared" si="7"/>
        <v>3378.8</v>
      </c>
      <c r="W14" s="296">
        <f t="shared" si="7"/>
        <v>13.562739726027399</v>
      </c>
      <c r="X14" s="295"/>
      <c r="Y14" s="293" t="s">
        <v>235</v>
      </c>
      <c r="Z14" s="293">
        <v>463.6</v>
      </c>
      <c r="AA14" s="294">
        <f t="shared" si="8"/>
        <v>1.2701369863013698</v>
      </c>
      <c r="AB14" s="293">
        <v>81.3</v>
      </c>
      <c r="AC14" s="294">
        <f t="shared" si="9"/>
        <v>0.22273972602739725</v>
      </c>
      <c r="AD14" s="293">
        <v>0</v>
      </c>
      <c r="AE14" s="294">
        <f t="shared" si="10"/>
        <v>0</v>
      </c>
      <c r="AF14" s="293">
        <v>25016.7</v>
      </c>
      <c r="AG14" s="294">
        <v>113.5</v>
      </c>
      <c r="AH14" s="294">
        <v>38.6</v>
      </c>
      <c r="AI14" s="295">
        <f t="shared" si="12"/>
        <v>25561.600000000002</v>
      </c>
      <c r="AJ14" s="296">
        <f t="shared" si="12"/>
        <v>114.99287671232877</v>
      </c>
      <c r="AK14" s="298" t="e">
        <f>SUM(AA14,AC14,AE14,#REF!)</f>
        <v>#REF!</v>
      </c>
      <c r="AL14" s="296">
        <f t="shared" si="11"/>
        <v>40.09287671232877</v>
      </c>
    </row>
    <row r="15" spans="1:38" ht="27" customHeight="1">
      <c r="A15" s="277" t="s">
        <v>110</v>
      </c>
      <c r="B15" s="293">
        <v>2</v>
      </c>
      <c r="C15" s="294">
        <f t="shared" si="0"/>
        <v>0.005479452054794521</v>
      </c>
      <c r="D15" s="293">
        <v>13.9</v>
      </c>
      <c r="E15" s="294">
        <f t="shared" si="1"/>
        <v>0.038082191780821915</v>
      </c>
      <c r="F15" s="293">
        <v>0</v>
      </c>
      <c r="G15" s="294">
        <f t="shared" si="2"/>
        <v>0</v>
      </c>
      <c r="H15" s="293">
        <v>928.1</v>
      </c>
      <c r="I15" s="294">
        <v>3.9</v>
      </c>
      <c r="J15" s="295">
        <f t="shared" si="3"/>
        <v>944</v>
      </c>
      <c r="K15" s="296">
        <f t="shared" si="3"/>
        <v>3.9435616438356162</v>
      </c>
      <c r="L15" s="295"/>
      <c r="M15" s="293" t="s">
        <v>110</v>
      </c>
      <c r="N15" s="293">
        <v>0.4</v>
      </c>
      <c r="O15" s="294">
        <f t="shared" si="4"/>
        <v>0.0010958904109589042</v>
      </c>
      <c r="P15" s="293">
        <v>280.4</v>
      </c>
      <c r="Q15" s="294">
        <f t="shared" si="5"/>
        <v>0.7682191780821918</v>
      </c>
      <c r="R15" s="293">
        <v>0</v>
      </c>
      <c r="S15" s="294">
        <f t="shared" si="6"/>
        <v>0</v>
      </c>
      <c r="T15" s="293">
        <v>913.8</v>
      </c>
      <c r="U15" s="294">
        <v>4.2</v>
      </c>
      <c r="V15" s="295">
        <f t="shared" si="7"/>
        <v>1194.6</v>
      </c>
      <c r="W15" s="296">
        <f t="shared" si="7"/>
        <v>4.969315068493151</v>
      </c>
      <c r="X15" s="295"/>
      <c r="Y15" s="293" t="s">
        <v>236</v>
      </c>
      <c r="Z15" s="293">
        <v>82.2</v>
      </c>
      <c r="AA15" s="294">
        <f t="shared" si="8"/>
        <v>0.2252054794520548</v>
      </c>
      <c r="AB15" s="293">
        <v>37.2</v>
      </c>
      <c r="AC15" s="294">
        <f t="shared" si="9"/>
        <v>0.10191780821917809</v>
      </c>
      <c r="AD15" s="293">
        <v>0</v>
      </c>
      <c r="AE15" s="294">
        <f t="shared" si="10"/>
        <v>0</v>
      </c>
      <c r="AF15" s="293">
        <v>8383.9</v>
      </c>
      <c r="AG15" s="294">
        <v>39.8</v>
      </c>
      <c r="AH15" s="294">
        <v>11.8</v>
      </c>
      <c r="AI15" s="295">
        <f t="shared" si="12"/>
        <v>8503.3</v>
      </c>
      <c r="AJ15" s="296">
        <f t="shared" si="12"/>
        <v>40.12712328767123</v>
      </c>
      <c r="AK15" s="298" t="e">
        <f>SUM(AA15,AC15,AE15,#REF!)</f>
        <v>#REF!</v>
      </c>
      <c r="AL15" s="296">
        <f t="shared" si="11"/>
        <v>12.127123287671234</v>
      </c>
    </row>
    <row r="16" spans="1:38" ht="27" customHeight="1">
      <c r="A16" s="277" t="s">
        <v>111</v>
      </c>
      <c r="B16" s="293">
        <v>160.2</v>
      </c>
      <c r="C16" s="294">
        <f t="shared" si="0"/>
        <v>0.4389041095890411</v>
      </c>
      <c r="D16" s="293">
        <v>39.1</v>
      </c>
      <c r="E16" s="294">
        <f t="shared" si="1"/>
        <v>0.10712328767123289</v>
      </c>
      <c r="F16" s="293">
        <v>0</v>
      </c>
      <c r="G16" s="294">
        <f t="shared" si="2"/>
        <v>0</v>
      </c>
      <c r="H16" s="293">
        <v>7884.7</v>
      </c>
      <c r="I16" s="294">
        <v>35.3</v>
      </c>
      <c r="J16" s="295">
        <f t="shared" si="3"/>
        <v>8084</v>
      </c>
      <c r="K16" s="296">
        <f t="shared" si="3"/>
        <v>35.84602739726027</v>
      </c>
      <c r="L16" s="295"/>
      <c r="M16" s="293" t="s">
        <v>111</v>
      </c>
      <c r="N16" s="293">
        <v>5.1</v>
      </c>
      <c r="O16" s="294">
        <f t="shared" si="4"/>
        <v>0.013972602739726026</v>
      </c>
      <c r="P16" s="293">
        <v>789.6</v>
      </c>
      <c r="Q16" s="294">
        <f t="shared" si="5"/>
        <v>2.163287671232877</v>
      </c>
      <c r="R16" s="293">
        <v>0</v>
      </c>
      <c r="S16" s="294">
        <f t="shared" si="6"/>
        <v>0</v>
      </c>
      <c r="T16" s="293">
        <v>12777.7</v>
      </c>
      <c r="U16" s="294">
        <v>57.1</v>
      </c>
      <c r="V16" s="295">
        <f t="shared" si="7"/>
        <v>13572.400000000001</v>
      </c>
      <c r="W16" s="296">
        <f t="shared" si="7"/>
        <v>59.2772602739726</v>
      </c>
      <c r="X16" s="295"/>
      <c r="Y16" s="293" t="s">
        <v>111</v>
      </c>
      <c r="Z16" s="293">
        <v>1147.4</v>
      </c>
      <c r="AA16" s="294">
        <f t="shared" si="8"/>
        <v>3.143561643835617</v>
      </c>
      <c r="AB16" s="293">
        <v>104.8</v>
      </c>
      <c r="AC16" s="294">
        <f t="shared" si="9"/>
        <v>0.28712328767123285</v>
      </c>
      <c r="AD16" s="293">
        <v>0</v>
      </c>
      <c r="AE16" s="294">
        <f t="shared" si="10"/>
        <v>0</v>
      </c>
      <c r="AF16" s="293">
        <v>99599.5</v>
      </c>
      <c r="AG16" s="294">
        <v>455.3</v>
      </c>
      <c r="AH16" s="294">
        <v>155.1</v>
      </c>
      <c r="AI16" s="295">
        <f t="shared" si="12"/>
        <v>100851.7</v>
      </c>
      <c r="AJ16" s="296">
        <f t="shared" si="12"/>
        <v>458.73068493150686</v>
      </c>
      <c r="AK16" s="298" t="e">
        <f>SUM(AA16,AC16,AE16,#REF!)</f>
        <v>#REF!</v>
      </c>
      <c r="AL16" s="296">
        <f t="shared" si="11"/>
        <v>158.53068493150684</v>
      </c>
    </row>
    <row r="17" spans="1:38" ht="27" customHeight="1">
      <c r="A17" s="277" t="s">
        <v>112</v>
      </c>
      <c r="B17" s="293">
        <v>48.8</v>
      </c>
      <c r="C17" s="294">
        <f t="shared" si="0"/>
        <v>0.1336986301369863</v>
      </c>
      <c r="D17" s="293">
        <v>0</v>
      </c>
      <c r="E17" s="294">
        <f t="shared" si="1"/>
        <v>0</v>
      </c>
      <c r="F17" s="293">
        <v>18.8</v>
      </c>
      <c r="G17" s="294">
        <f t="shared" si="2"/>
        <v>0.05150684931506849</v>
      </c>
      <c r="H17" s="293">
        <v>905.4</v>
      </c>
      <c r="I17" s="294">
        <v>4.8</v>
      </c>
      <c r="J17" s="295">
        <f t="shared" si="3"/>
        <v>973</v>
      </c>
      <c r="K17" s="296">
        <f t="shared" si="3"/>
        <v>4.985205479452055</v>
      </c>
      <c r="L17" s="295"/>
      <c r="M17" s="293" t="s">
        <v>112</v>
      </c>
      <c r="N17" s="293">
        <v>6.6</v>
      </c>
      <c r="O17" s="294">
        <f t="shared" si="4"/>
        <v>0.01808219178082192</v>
      </c>
      <c r="P17" s="293">
        <v>0</v>
      </c>
      <c r="Q17" s="294">
        <f t="shared" si="5"/>
        <v>0</v>
      </c>
      <c r="R17" s="293">
        <v>167.6</v>
      </c>
      <c r="S17" s="294">
        <f t="shared" si="6"/>
        <v>0.4591780821917808</v>
      </c>
      <c r="T17" s="293">
        <v>381</v>
      </c>
      <c r="U17" s="294">
        <v>1.9</v>
      </c>
      <c r="V17" s="295">
        <f t="shared" si="7"/>
        <v>555.2</v>
      </c>
      <c r="W17" s="296">
        <f t="shared" si="7"/>
        <v>2.3772602739726025</v>
      </c>
      <c r="X17" s="295"/>
      <c r="Y17" s="293" t="s">
        <v>112</v>
      </c>
      <c r="Z17" s="293">
        <v>2708.7</v>
      </c>
      <c r="AA17" s="294">
        <f t="shared" si="8"/>
        <v>7.4210958904109585</v>
      </c>
      <c r="AB17" s="293">
        <v>0</v>
      </c>
      <c r="AC17" s="294">
        <f t="shared" si="9"/>
        <v>0</v>
      </c>
      <c r="AD17" s="293">
        <v>67.1</v>
      </c>
      <c r="AE17" s="294">
        <f t="shared" si="10"/>
        <v>0.18383561643835614</v>
      </c>
      <c r="AF17" s="293">
        <v>3751.9</v>
      </c>
      <c r="AG17" s="294">
        <v>19.9</v>
      </c>
      <c r="AH17" s="294">
        <v>2.5</v>
      </c>
      <c r="AI17" s="295">
        <f t="shared" si="12"/>
        <v>6527.7</v>
      </c>
      <c r="AJ17" s="296">
        <f t="shared" si="12"/>
        <v>27.504931506849314</v>
      </c>
      <c r="AK17" s="298" t="e">
        <f>SUM(AA17,AC17,AE17,#REF!)</f>
        <v>#REF!</v>
      </c>
      <c r="AL17" s="296">
        <f t="shared" si="11"/>
        <v>10.104931506849315</v>
      </c>
    </row>
    <row r="18" spans="1:38" ht="27" customHeight="1">
      <c r="A18" s="277" t="s">
        <v>113</v>
      </c>
      <c r="B18" s="293">
        <v>2.7</v>
      </c>
      <c r="C18" s="294">
        <f t="shared" si="0"/>
        <v>0.007397260273972603</v>
      </c>
      <c r="D18" s="293">
        <v>28.3</v>
      </c>
      <c r="E18" s="294">
        <f t="shared" si="1"/>
        <v>0.07753424657534247</v>
      </c>
      <c r="F18" s="299">
        <v>32.3</v>
      </c>
      <c r="G18" s="294">
        <f t="shared" si="2"/>
        <v>0.08849315068493149</v>
      </c>
      <c r="H18" s="293">
        <v>3407.7</v>
      </c>
      <c r="I18" s="294">
        <v>15.2</v>
      </c>
      <c r="J18" s="295">
        <f t="shared" si="3"/>
        <v>3471</v>
      </c>
      <c r="K18" s="296">
        <f t="shared" si="3"/>
        <v>15.373424657534246</v>
      </c>
      <c r="L18" s="295"/>
      <c r="M18" s="293" t="s">
        <v>113</v>
      </c>
      <c r="N18" s="293">
        <v>0.6</v>
      </c>
      <c r="O18" s="294">
        <f t="shared" si="4"/>
        <v>0.001643835616438356</v>
      </c>
      <c r="P18" s="293">
        <v>572.2</v>
      </c>
      <c r="Q18" s="294">
        <f t="shared" si="5"/>
        <v>1.5676712328767124</v>
      </c>
      <c r="R18" s="293">
        <v>103.5</v>
      </c>
      <c r="S18" s="294">
        <f t="shared" si="6"/>
        <v>0.28356164383561644</v>
      </c>
      <c r="T18" s="293">
        <v>4759</v>
      </c>
      <c r="U18" s="294">
        <v>21.1</v>
      </c>
      <c r="V18" s="295">
        <f t="shared" si="7"/>
        <v>5435.3</v>
      </c>
      <c r="W18" s="296">
        <f t="shared" si="7"/>
        <v>22.95287671232877</v>
      </c>
      <c r="X18" s="295"/>
      <c r="Y18" s="293" t="s">
        <v>113</v>
      </c>
      <c r="Z18" s="293">
        <v>100.9</v>
      </c>
      <c r="AA18" s="294">
        <f t="shared" si="8"/>
        <v>0.27643835616438356</v>
      </c>
      <c r="AB18" s="293">
        <v>76</v>
      </c>
      <c r="AC18" s="294">
        <f t="shared" si="9"/>
        <v>0.20821917808219179</v>
      </c>
      <c r="AD18" s="293">
        <v>42.5</v>
      </c>
      <c r="AE18" s="294">
        <f t="shared" si="10"/>
        <v>0.11643835616438356</v>
      </c>
      <c r="AF18" s="293">
        <v>42775.5</v>
      </c>
      <c r="AG18" s="294">
        <v>193.6</v>
      </c>
      <c r="AH18" s="294">
        <v>68</v>
      </c>
      <c r="AI18" s="295">
        <f t="shared" si="12"/>
        <v>42994.9</v>
      </c>
      <c r="AJ18" s="296">
        <f t="shared" si="12"/>
        <v>194.20109589041095</v>
      </c>
      <c r="AK18" s="298" t="e">
        <f>SUM(AA18,AC18,AE18,#REF!)</f>
        <v>#REF!</v>
      </c>
      <c r="AL18" s="296">
        <f t="shared" si="11"/>
        <v>68.60109589041096</v>
      </c>
    </row>
    <row r="19" spans="1:38" ht="27" customHeight="1">
      <c r="A19" s="277" t="s">
        <v>114</v>
      </c>
      <c r="B19" s="293">
        <v>16.1</v>
      </c>
      <c r="C19" s="294">
        <f t="shared" si="0"/>
        <v>0.044109589041095895</v>
      </c>
      <c r="D19" s="293">
        <v>19.5</v>
      </c>
      <c r="E19" s="294">
        <f t="shared" si="1"/>
        <v>0.05342465753424658</v>
      </c>
      <c r="F19" s="293">
        <v>2.6</v>
      </c>
      <c r="G19" s="294">
        <f t="shared" si="2"/>
        <v>0.007123287671232877</v>
      </c>
      <c r="H19" s="293">
        <v>3627.4</v>
      </c>
      <c r="I19" s="294">
        <v>17.4</v>
      </c>
      <c r="J19" s="295">
        <f t="shared" si="3"/>
        <v>3665.6</v>
      </c>
      <c r="K19" s="296">
        <f t="shared" si="3"/>
        <v>17.504657534246572</v>
      </c>
      <c r="L19" s="295"/>
      <c r="M19" s="293" t="s">
        <v>114</v>
      </c>
      <c r="N19" s="293">
        <v>2.2</v>
      </c>
      <c r="O19" s="294">
        <f t="shared" si="4"/>
        <v>0.006027397260273973</v>
      </c>
      <c r="P19" s="293">
        <v>394.8</v>
      </c>
      <c r="Q19" s="294">
        <f t="shared" si="5"/>
        <v>1.0816438356164384</v>
      </c>
      <c r="R19" s="300">
        <v>16.7</v>
      </c>
      <c r="S19" s="294">
        <f t="shared" si="6"/>
        <v>0.04575342465753424</v>
      </c>
      <c r="T19" s="293">
        <v>2969.8</v>
      </c>
      <c r="U19" s="294">
        <v>13.6</v>
      </c>
      <c r="V19" s="295">
        <f t="shared" si="7"/>
        <v>3383.5</v>
      </c>
      <c r="W19" s="296">
        <f t="shared" si="7"/>
        <v>14.733424657534247</v>
      </c>
      <c r="X19" s="295"/>
      <c r="Y19" s="293" t="s">
        <v>114</v>
      </c>
      <c r="Z19" s="293">
        <v>638.3</v>
      </c>
      <c r="AA19" s="294">
        <f t="shared" si="8"/>
        <v>1.7487671232876711</v>
      </c>
      <c r="AB19" s="293">
        <v>52.4</v>
      </c>
      <c r="AC19" s="294">
        <f t="shared" si="9"/>
        <v>0.14356164383561643</v>
      </c>
      <c r="AD19" s="293">
        <v>13.8</v>
      </c>
      <c r="AE19" s="294">
        <f t="shared" si="10"/>
        <v>0.03780821917808219</v>
      </c>
      <c r="AF19" s="293">
        <v>32268.2</v>
      </c>
      <c r="AG19" s="294">
        <v>154.9</v>
      </c>
      <c r="AH19" s="294">
        <v>42.2</v>
      </c>
      <c r="AI19" s="295">
        <f t="shared" si="12"/>
        <v>32972.7</v>
      </c>
      <c r="AJ19" s="296">
        <f t="shared" si="12"/>
        <v>156.83013698630137</v>
      </c>
      <c r="AK19" s="298" t="e">
        <f>SUM(AA19,AC19,AE19,#REF!)</f>
        <v>#REF!</v>
      </c>
      <c r="AL19" s="296">
        <f t="shared" si="11"/>
        <v>44.13013698630137</v>
      </c>
    </row>
    <row r="20" spans="1:38" ht="27" customHeight="1">
      <c r="A20" s="277" t="s">
        <v>115</v>
      </c>
      <c r="B20" s="293">
        <v>287.7</v>
      </c>
      <c r="C20" s="294">
        <f t="shared" si="0"/>
        <v>0.7882191780821918</v>
      </c>
      <c r="D20" s="293">
        <v>15.6</v>
      </c>
      <c r="E20" s="294">
        <f t="shared" si="1"/>
        <v>0.04273972602739726</v>
      </c>
      <c r="F20" s="293">
        <v>192.3</v>
      </c>
      <c r="G20" s="294">
        <f t="shared" si="2"/>
        <v>0.5268493150684932</v>
      </c>
      <c r="H20" s="293">
        <v>4311.5</v>
      </c>
      <c r="I20" s="294">
        <v>20.4</v>
      </c>
      <c r="J20" s="295">
        <f t="shared" si="3"/>
        <v>4807.1</v>
      </c>
      <c r="K20" s="296">
        <f t="shared" si="3"/>
        <v>21.75780821917808</v>
      </c>
      <c r="L20" s="295"/>
      <c r="M20" s="293" t="s">
        <v>115</v>
      </c>
      <c r="N20" s="293">
        <v>2068.9</v>
      </c>
      <c r="O20" s="294">
        <f t="shared" si="4"/>
        <v>5.668219178082192</v>
      </c>
      <c r="P20" s="293">
        <v>314.7</v>
      </c>
      <c r="Q20" s="294">
        <f t="shared" si="5"/>
        <v>0.8621917808219178</v>
      </c>
      <c r="R20" s="293">
        <v>929.6</v>
      </c>
      <c r="S20" s="294">
        <f t="shared" si="6"/>
        <v>2.546849315068493</v>
      </c>
      <c r="T20" s="293">
        <v>15424.6</v>
      </c>
      <c r="U20" s="294">
        <v>74.8</v>
      </c>
      <c r="V20" s="295">
        <f t="shared" si="7"/>
        <v>18737.8</v>
      </c>
      <c r="W20" s="296">
        <f t="shared" si="7"/>
        <v>83.8772602739726</v>
      </c>
      <c r="X20" s="295"/>
      <c r="Y20" s="293" t="s">
        <v>115</v>
      </c>
      <c r="Z20" s="293">
        <v>1652.8</v>
      </c>
      <c r="AA20" s="294">
        <f t="shared" si="8"/>
        <v>4.528219178082192</v>
      </c>
      <c r="AB20" s="293">
        <v>41.8</v>
      </c>
      <c r="AC20" s="294">
        <f t="shared" si="9"/>
        <v>0.11452054794520547</v>
      </c>
      <c r="AD20" s="293">
        <v>247.4</v>
      </c>
      <c r="AE20" s="294">
        <f t="shared" si="10"/>
        <v>0.6778082191780822</v>
      </c>
      <c r="AF20" s="293">
        <v>39462.5</v>
      </c>
      <c r="AG20" s="294">
        <v>181.3</v>
      </c>
      <c r="AH20" s="294">
        <v>60.3</v>
      </c>
      <c r="AI20" s="295">
        <f t="shared" si="12"/>
        <v>41404.5</v>
      </c>
      <c r="AJ20" s="296">
        <f t="shared" si="12"/>
        <v>186.6205479452055</v>
      </c>
      <c r="AK20" s="298" t="e">
        <f>SUM(AA20,AC20,AE20,#REF!)</f>
        <v>#REF!</v>
      </c>
      <c r="AL20" s="296">
        <f t="shared" si="11"/>
        <v>65.62054794520547</v>
      </c>
    </row>
    <row r="21" spans="1:38" ht="27" customHeight="1">
      <c r="A21" s="277" t="s">
        <v>116</v>
      </c>
      <c r="B21" s="293">
        <v>32.5</v>
      </c>
      <c r="C21" s="294">
        <f t="shared" si="0"/>
        <v>0.08904109589041095</v>
      </c>
      <c r="D21" s="293">
        <v>60.6</v>
      </c>
      <c r="E21" s="294">
        <f t="shared" si="1"/>
        <v>0.166027397260274</v>
      </c>
      <c r="F21" s="293">
        <v>0</v>
      </c>
      <c r="G21" s="294">
        <f t="shared" si="2"/>
        <v>0</v>
      </c>
      <c r="H21" s="293">
        <v>3364.7</v>
      </c>
      <c r="I21" s="294">
        <v>14.7</v>
      </c>
      <c r="J21" s="295">
        <f t="shared" si="3"/>
        <v>3457.7999999999997</v>
      </c>
      <c r="K21" s="296">
        <f t="shared" si="3"/>
        <v>14.955068493150684</v>
      </c>
      <c r="L21" s="295"/>
      <c r="M21" s="293" t="s">
        <v>116</v>
      </c>
      <c r="N21" s="293">
        <v>7.1</v>
      </c>
      <c r="O21" s="294">
        <f t="shared" si="4"/>
        <v>0.019452054794520546</v>
      </c>
      <c r="P21" s="293">
        <v>1224.4</v>
      </c>
      <c r="Q21" s="294">
        <f t="shared" si="5"/>
        <v>3.3545205479452056</v>
      </c>
      <c r="R21" s="293">
        <v>0</v>
      </c>
      <c r="S21" s="294">
        <f t="shared" si="6"/>
        <v>0</v>
      </c>
      <c r="T21" s="293">
        <v>6262.1</v>
      </c>
      <c r="U21" s="294">
        <v>28.1</v>
      </c>
      <c r="V21" s="295">
        <f t="shared" si="7"/>
        <v>7493.6</v>
      </c>
      <c r="W21" s="296">
        <f t="shared" si="7"/>
        <v>31.473972602739728</v>
      </c>
      <c r="X21" s="295"/>
      <c r="Y21" s="293" t="s">
        <v>116</v>
      </c>
      <c r="Z21" s="293">
        <v>1235.7</v>
      </c>
      <c r="AA21" s="294">
        <f t="shared" si="8"/>
        <v>3.3854794520547946</v>
      </c>
      <c r="AB21" s="293">
        <v>162.6</v>
      </c>
      <c r="AC21" s="294">
        <f t="shared" si="9"/>
        <v>0.4454794520547945</v>
      </c>
      <c r="AD21" s="293">
        <v>0</v>
      </c>
      <c r="AE21" s="294">
        <f t="shared" si="10"/>
        <v>0</v>
      </c>
      <c r="AF21" s="293">
        <v>39041.7</v>
      </c>
      <c r="AG21" s="294">
        <v>172.6</v>
      </c>
      <c r="AH21" s="294">
        <v>63.3</v>
      </c>
      <c r="AI21" s="295">
        <f t="shared" si="12"/>
        <v>40440</v>
      </c>
      <c r="AJ21" s="296">
        <f t="shared" si="12"/>
        <v>176.4309589041096</v>
      </c>
      <c r="AK21" s="298" t="e">
        <f>SUM(AA21,AC21,AE21,#REF!)</f>
        <v>#REF!</v>
      </c>
      <c r="AL21" s="296">
        <f t="shared" si="11"/>
        <v>67.13095890410959</v>
      </c>
    </row>
    <row r="22" spans="2:38" ht="17.25" customHeight="1">
      <c r="B22" s="293"/>
      <c r="C22" s="294"/>
      <c r="D22" s="293"/>
      <c r="E22" s="294"/>
      <c r="F22" s="293"/>
      <c r="G22" s="294"/>
      <c r="H22" s="293"/>
      <c r="I22" s="294"/>
      <c r="J22" s="295"/>
      <c r="K22" s="296"/>
      <c r="L22" s="295"/>
      <c r="M22" s="293"/>
      <c r="N22" s="293"/>
      <c r="O22" s="294"/>
      <c r="P22" s="293"/>
      <c r="Q22" s="294"/>
      <c r="R22" s="293"/>
      <c r="S22" s="294"/>
      <c r="T22" s="293"/>
      <c r="U22" s="294"/>
      <c r="V22" s="295">
        <f>SUM(N22,P22,R22,T22)</f>
        <v>0</v>
      </c>
      <c r="W22" s="296"/>
      <c r="X22" s="295"/>
      <c r="Y22" s="293"/>
      <c r="Z22" s="293"/>
      <c r="AA22" s="294"/>
      <c r="AB22" s="293"/>
      <c r="AC22" s="294"/>
      <c r="AD22" s="293"/>
      <c r="AE22" s="294"/>
      <c r="AF22" s="293"/>
      <c r="AG22" s="294"/>
      <c r="AH22" s="294"/>
      <c r="AI22" s="295"/>
      <c r="AJ22" s="296"/>
      <c r="AK22" s="298"/>
      <c r="AL22" s="296"/>
    </row>
    <row r="23" spans="1:38" ht="9.75" customHeight="1">
      <c r="A23" s="277" t="s">
        <v>186</v>
      </c>
      <c r="B23" s="297" t="s">
        <v>23</v>
      </c>
      <c r="C23" s="297" t="s">
        <v>23</v>
      </c>
      <c r="D23" s="297" t="s">
        <v>23</v>
      </c>
      <c r="E23" s="301" t="s">
        <v>23</v>
      </c>
      <c r="F23" s="297" t="s">
        <v>23</v>
      </c>
      <c r="G23" s="301" t="s">
        <v>23</v>
      </c>
      <c r="H23" s="297" t="s">
        <v>23</v>
      </c>
      <c r="I23" s="301" t="s">
        <v>23</v>
      </c>
      <c r="J23" s="302" t="s">
        <v>23</v>
      </c>
      <c r="K23" s="301" t="s">
        <v>23</v>
      </c>
      <c r="L23" s="297"/>
      <c r="M23" s="293" t="s">
        <v>186</v>
      </c>
      <c r="N23" s="297" t="s">
        <v>23</v>
      </c>
      <c r="O23" s="301" t="s">
        <v>23</v>
      </c>
      <c r="P23" s="297" t="s">
        <v>23</v>
      </c>
      <c r="Q23" s="301" t="s">
        <v>23</v>
      </c>
      <c r="R23" s="297" t="s">
        <v>23</v>
      </c>
      <c r="S23" s="301" t="s">
        <v>23</v>
      </c>
      <c r="T23" s="297" t="s">
        <v>23</v>
      </c>
      <c r="U23" s="301" t="s">
        <v>23</v>
      </c>
      <c r="V23" s="297" t="s">
        <v>23</v>
      </c>
      <c r="W23" s="301" t="s">
        <v>23</v>
      </c>
      <c r="X23" s="297"/>
      <c r="Y23" s="293" t="s">
        <v>186</v>
      </c>
      <c r="Z23" s="297" t="s">
        <v>23</v>
      </c>
      <c r="AA23" s="301" t="s">
        <v>23</v>
      </c>
      <c r="AB23" s="297" t="s">
        <v>23</v>
      </c>
      <c r="AC23" s="301" t="s">
        <v>23</v>
      </c>
      <c r="AD23" s="297" t="s">
        <v>23</v>
      </c>
      <c r="AE23" s="301" t="s">
        <v>23</v>
      </c>
      <c r="AF23" s="297" t="s">
        <v>23</v>
      </c>
      <c r="AG23" s="301" t="s">
        <v>23</v>
      </c>
      <c r="AH23" s="301" t="s">
        <v>23</v>
      </c>
      <c r="AI23" s="297" t="s">
        <v>23</v>
      </c>
      <c r="AJ23" s="301" t="s">
        <v>23</v>
      </c>
      <c r="AK23" s="297" t="s">
        <v>23</v>
      </c>
      <c r="AL23" s="301" t="s">
        <v>23</v>
      </c>
    </row>
    <row r="24" spans="1:38" ht="23.25" customHeight="1">
      <c r="A24" s="277" t="s">
        <v>118</v>
      </c>
      <c r="B24" s="293">
        <f>SUM(B8:B21)</f>
        <v>824.5</v>
      </c>
      <c r="C24" s="294">
        <f>SUM(B24/365)</f>
        <v>2.258904109589041</v>
      </c>
      <c r="D24" s="293">
        <f aca="true" t="shared" si="13" ref="D24:I24">SUM(D8:D21)</f>
        <v>329.30000000000007</v>
      </c>
      <c r="E24" s="294">
        <f t="shared" si="13"/>
        <v>0.9021917808219178</v>
      </c>
      <c r="F24" s="293">
        <f t="shared" si="13"/>
        <v>519.9000000000001</v>
      </c>
      <c r="G24" s="294">
        <f t="shared" si="13"/>
        <v>1.4243835616438356</v>
      </c>
      <c r="H24" s="293">
        <f t="shared" si="13"/>
        <v>40374.5</v>
      </c>
      <c r="I24" s="294">
        <f t="shared" si="13"/>
        <v>187.1</v>
      </c>
      <c r="J24" s="295">
        <f>SUM(B24,D24,F24,H24)</f>
        <v>42048.2</v>
      </c>
      <c r="K24" s="296">
        <f>SUM(K8:K21)</f>
        <v>191.6854794520548</v>
      </c>
      <c r="L24" s="295"/>
      <c r="M24" s="293" t="s">
        <v>118</v>
      </c>
      <c r="N24" s="293">
        <f>SUM(N8:N21)</f>
        <v>2181.4</v>
      </c>
      <c r="O24" s="294">
        <f>SUM(N24/365)</f>
        <v>5.976438356164384</v>
      </c>
      <c r="P24" s="293">
        <f>SUM(P8:P21)</f>
        <v>6654.4</v>
      </c>
      <c r="Q24" s="294">
        <f>SUM(P24/365)</f>
        <v>18.231232876712326</v>
      </c>
      <c r="R24" s="293">
        <f>SUM(R8:R21)</f>
        <v>3297.7</v>
      </c>
      <c r="S24" s="294">
        <f>SUM(S8:S21)</f>
        <v>9.034794520547944</v>
      </c>
      <c r="T24" s="293">
        <f>SUM(T8:T21)</f>
        <v>59437</v>
      </c>
      <c r="U24" s="294">
        <f>SUM(U8:U21)</f>
        <v>271.90000000000003</v>
      </c>
      <c r="V24" s="295">
        <f>SUM(N24,P24,R24,T24)</f>
        <v>71570.5</v>
      </c>
      <c r="W24" s="296">
        <f>SUM(W8:W21)</f>
        <v>305.14246575342463</v>
      </c>
      <c r="X24" s="295"/>
      <c r="Y24" s="293" t="s">
        <v>118</v>
      </c>
      <c r="Z24" s="293">
        <f>SUM(Z8:Z21)</f>
        <v>14861.1</v>
      </c>
      <c r="AA24" s="294">
        <f>SUM(Z24/365)</f>
        <v>40.71534246575342</v>
      </c>
      <c r="AB24" s="293">
        <f>SUM(AB8:AB21)</f>
        <v>883.5999999999999</v>
      </c>
      <c r="AC24" s="294">
        <f>SUM(AB24/365)</f>
        <v>2.420821917808219</v>
      </c>
      <c r="AD24" s="293">
        <f>SUM(AD8:AD21)</f>
        <v>1421</v>
      </c>
      <c r="AE24" s="294">
        <f>SUM(AE8:AE21)</f>
        <v>3.893150684931507</v>
      </c>
      <c r="AF24" s="293">
        <f>SUM(AF8:AF21)</f>
        <v>410414.2</v>
      </c>
      <c r="AG24" s="294">
        <f>SUM(AG8:AG21)</f>
        <v>1896.7</v>
      </c>
      <c r="AH24" s="294">
        <f>SUM(AH8:AH21)</f>
        <v>604.4</v>
      </c>
      <c r="AI24" s="295">
        <f>SUM(Z24,AB24,AD24,AF24)</f>
        <v>427579.9</v>
      </c>
      <c r="AJ24" s="296">
        <f>SUM(AJ8:AJ21)</f>
        <v>1943.729315068493</v>
      </c>
      <c r="AK24" s="298" t="e">
        <f>SUM(AK8:AK21)</f>
        <v>#REF!</v>
      </c>
      <c r="AL24" s="296">
        <f>SUM(AA24,AC24,AE24,AH24)</f>
        <v>651.4293150684931</v>
      </c>
    </row>
    <row r="25" spans="11:37" ht="27" customHeight="1">
      <c r="K25" s="303"/>
      <c r="L25" s="303"/>
      <c r="W25" s="303"/>
      <c r="X25" s="303"/>
      <c r="AI25" s="304"/>
      <c r="AJ25" s="303"/>
      <c r="AK25" s="303"/>
    </row>
    <row r="26" spans="1:38" ht="20.25" customHeight="1">
      <c r="A26" s="277" t="s">
        <v>237</v>
      </c>
      <c r="B26" s="305">
        <f aca="true" t="shared" si="14" ref="B26:L26">SUM(B8,B10,B11,B12,B16,B17,B18,B19,B20,B21)</f>
        <v>721.5</v>
      </c>
      <c r="C26" s="306">
        <f t="shared" si="14"/>
        <v>1.976712328767123</v>
      </c>
      <c r="D26" s="305">
        <f t="shared" si="14"/>
        <v>229.29999999999998</v>
      </c>
      <c r="E26" s="306">
        <f t="shared" si="14"/>
        <v>0.6282191780821917</v>
      </c>
      <c r="F26" s="305">
        <f t="shared" si="14"/>
        <v>519.9000000000001</v>
      </c>
      <c r="G26" s="306">
        <f t="shared" si="14"/>
        <v>1.4243835616438356</v>
      </c>
      <c r="H26" s="305">
        <f t="shared" si="14"/>
        <v>36018.700000000004</v>
      </c>
      <c r="I26" s="306">
        <f t="shared" si="14"/>
        <v>168.6</v>
      </c>
      <c r="J26" s="305">
        <f t="shared" si="14"/>
        <v>37489.4</v>
      </c>
      <c r="K26" s="306">
        <f t="shared" si="14"/>
        <v>172.62931506849313</v>
      </c>
      <c r="L26" s="305">
        <f t="shared" si="14"/>
        <v>0</v>
      </c>
      <c r="M26" s="277" t="s">
        <v>237</v>
      </c>
      <c r="N26" s="305">
        <f aca="true" t="shared" si="15" ref="N26:X26">SUM(N8,N10,N11,N12,N16,N17,N18,N19,N20,N21)</f>
        <v>2147.7</v>
      </c>
      <c r="O26" s="306">
        <f t="shared" si="15"/>
        <v>5.884109589041096</v>
      </c>
      <c r="P26" s="305">
        <f t="shared" si="15"/>
        <v>4634.6</v>
      </c>
      <c r="Q26" s="306">
        <f t="shared" si="15"/>
        <v>12.697534246575344</v>
      </c>
      <c r="R26" s="305">
        <f t="shared" si="15"/>
        <v>3297.7</v>
      </c>
      <c r="S26" s="306">
        <f t="shared" si="15"/>
        <v>9.034794520547944</v>
      </c>
      <c r="T26" s="305">
        <f t="shared" si="15"/>
        <v>54269.799999999996</v>
      </c>
      <c r="U26" s="306">
        <f t="shared" si="15"/>
        <v>249.1</v>
      </c>
      <c r="V26" s="305">
        <f t="shared" si="15"/>
        <v>64349.799999999996</v>
      </c>
      <c r="W26" s="306">
        <f t="shared" si="15"/>
        <v>276.71643835616436</v>
      </c>
      <c r="X26" s="305">
        <f t="shared" si="15"/>
        <v>0</v>
      </c>
      <c r="Y26" s="277" t="s">
        <v>237</v>
      </c>
      <c r="Z26" s="305">
        <f aca="true" t="shared" si="16" ref="Z26:AL26">SUM(Z8,Z10,Z11,Z12,Z16,Z17,Z18,Z19,Z20,Z21)</f>
        <v>13874.499999999998</v>
      </c>
      <c r="AA26" s="306">
        <f t="shared" si="16"/>
        <v>38.01232876712329</v>
      </c>
      <c r="AB26" s="305">
        <f t="shared" si="16"/>
        <v>615.4</v>
      </c>
      <c r="AC26" s="306">
        <f t="shared" si="16"/>
        <v>1.6860273972602737</v>
      </c>
      <c r="AD26" s="305">
        <f t="shared" si="16"/>
        <v>1421</v>
      </c>
      <c r="AE26" s="306">
        <f t="shared" si="16"/>
        <v>3.893150684931507</v>
      </c>
      <c r="AF26" s="305">
        <f t="shared" si="16"/>
        <v>363924.2</v>
      </c>
      <c r="AG26" s="306">
        <f t="shared" si="16"/>
        <v>1685.2</v>
      </c>
      <c r="AH26" s="306">
        <f t="shared" si="16"/>
        <v>532.4</v>
      </c>
      <c r="AI26" s="305">
        <f t="shared" si="16"/>
        <v>379835.10000000003</v>
      </c>
      <c r="AJ26" s="306">
        <f t="shared" si="16"/>
        <v>1728.791506849315</v>
      </c>
      <c r="AK26" s="306" t="e">
        <f t="shared" si="16"/>
        <v>#REF!</v>
      </c>
      <c r="AL26" s="306">
        <f t="shared" si="16"/>
        <v>575.991506849315</v>
      </c>
    </row>
    <row r="27" spans="1:38" ht="18" customHeight="1">
      <c r="A27" s="277" t="s">
        <v>238</v>
      </c>
      <c r="B27" s="305">
        <f aca="true" t="shared" si="17" ref="B27:L27">SUM(B9,B13,B14,B15)</f>
        <v>103</v>
      </c>
      <c r="C27" s="306">
        <f t="shared" si="17"/>
        <v>0.2821917808219178</v>
      </c>
      <c r="D27" s="305">
        <f t="shared" si="17"/>
        <v>100</v>
      </c>
      <c r="E27" s="306">
        <f t="shared" si="17"/>
        <v>0.273972602739726</v>
      </c>
      <c r="F27" s="305">
        <f t="shared" si="17"/>
        <v>0</v>
      </c>
      <c r="G27" s="306">
        <f t="shared" si="17"/>
        <v>0</v>
      </c>
      <c r="H27" s="305">
        <f t="shared" si="17"/>
        <v>4355.8</v>
      </c>
      <c r="I27" s="306">
        <f t="shared" si="17"/>
        <v>18.5</v>
      </c>
      <c r="J27" s="305">
        <f t="shared" si="17"/>
        <v>4558.799999999999</v>
      </c>
      <c r="K27" s="306">
        <f t="shared" si="17"/>
        <v>19.056164383561644</v>
      </c>
      <c r="L27" s="305">
        <f t="shared" si="17"/>
        <v>0</v>
      </c>
      <c r="M27" s="277" t="s">
        <v>238</v>
      </c>
      <c r="N27" s="305">
        <f aca="true" t="shared" si="18" ref="N27:X27">SUM(N9,N13,N14,N15)</f>
        <v>33.699999999999996</v>
      </c>
      <c r="O27" s="306">
        <f t="shared" si="18"/>
        <v>0.09232876712328766</v>
      </c>
      <c r="P27" s="305">
        <f t="shared" si="18"/>
        <v>2019.8000000000002</v>
      </c>
      <c r="Q27" s="306">
        <f t="shared" si="18"/>
        <v>5.533698630136986</v>
      </c>
      <c r="R27" s="305">
        <f t="shared" si="18"/>
        <v>0</v>
      </c>
      <c r="S27" s="306">
        <f t="shared" si="18"/>
        <v>0</v>
      </c>
      <c r="T27" s="305">
        <f t="shared" si="18"/>
        <v>5167.2</v>
      </c>
      <c r="U27" s="306">
        <f t="shared" si="18"/>
        <v>22.8</v>
      </c>
      <c r="V27" s="305">
        <f t="shared" si="18"/>
        <v>7220.700000000001</v>
      </c>
      <c r="W27" s="306">
        <f t="shared" si="18"/>
        <v>28.426027397260277</v>
      </c>
      <c r="X27" s="305">
        <f t="shared" si="18"/>
        <v>0</v>
      </c>
      <c r="Y27" s="277" t="s">
        <v>238</v>
      </c>
      <c r="Z27" s="305">
        <f aca="true" t="shared" si="19" ref="Z27:AL27">SUM(Z9,Z13,Z14,Z15)</f>
        <v>986.6000000000001</v>
      </c>
      <c r="AA27" s="306">
        <f t="shared" si="19"/>
        <v>2.703013698630137</v>
      </c>
      <c r="AB27" s="305">
        <f t="shared" si="19"/>
        <v>268.2</v>
      </c>
      <c r="AC27" s="306">
        <f t="shared" si="19"/>
        <v>0.7347945205479451</v>
      </c>
      <c r="AD27" s="305">
        <f t="shared" si="19"/>
        <v>0</v>
      </c>
      <c r="AE27" s="306">
        <f t="shared" si="19"/>
        <v>0</v>
      </c>
      <c r="AF27" s="305">
        <f t="shared" si="19"/>
        <v>46490.00000000001</v>
      </c>
      <c r="AG27" s="306">
        <f t="shared" si="19"/>
        <v>211.5</v>
      </c>
      <c r="AH27" s="306">
        <f t="shared" si="19"/>
        <v>72</v>
      </c>
      <c r="AI27" s="305">
        <f t="shared" si="19"/>
        <v>47744.8</v>
      </c>
      <c r="AJ27" s="306">
        <f t="shared" si="19"/>
        <v>214.93780821917807</v>
      </c>
      <c r="AK27" s="306" t="e">
        <f t="shared" si="19"/>
        <v>#REF!</v>
      </c>
      <c r="AL27" s="306">
        <f t="shared" si="19"/>
        <v>75.43780821917808</v>
      </c>
    </row>
    <row r="28" spans="5:35" ht="27" customHeight="1">
      <c r="E28" s="307"/>
      <c r="P28"/>
      <c r="Q28" s="306"/>
      <c r="AI28" s="304"/>
    </row>
    <row r="29" spans="6:35" ht="27" customHeight="1">
      <c r="F29" s="307">
        <v>1.22</v>
      </c>
      <c r="R29" s="306">
        <v>1.23</v>
      </c>
      <c r="AB29"/>
      <c r="AE29" s="307">
        <v>1.24</v>
      </c>
      <c r="AI29" s="304"/>
    </row>
    <row r="30" spans="5:35" ht="27" customHeight="1">
      <c r="E30"/>
      <c r="P30"/>
      <c r="AB30"/>
      <c r="AI30" s="30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6"/>
  <sheetViews>
    <sheetView workbookViewId="0" topLeftCell="E1">
      <selection activeCell="J14" sqref="J14"/>
    </sheetView>
  </sheetViews>
  <sheetFormatPr defaultColWidth="9.00390625" defaultRowHeight="12.75"/>
  <cols>
    <col min="1" max="1" width="2.75390625" style="0" customWidth="1"/>
  </cols>
  <sheetData>
    <row r="1" spans="2:17" ht="15.75">
      <c r="B1" s="1"/>
      <c r="C1" s="1"/>
      <c r="D1" s="1"/>
      <c r="E1" s="73" t="s">
        <v>56</v>
      </c>
      <c r="F1" s="1"/>
      <c r="G1" s="1"/>
      <c r="H1" s="1"/>
      <c r="I1" s="74"/>
      <c r="J1" s="1"/>
      <c r="K1" s="1"/>
      <c r="L1" s="1"/>
      <c r="N1" s="1"/>
      <c r="O1" s="1" t="s">
        <v>58</v>
      </c>
      <c r="P1" s="1"/>
      <c r="Q1" s="1"/>
    </row>
    <row r="2" spans="2:17" ht="18.75">
      <c r="B2" s="75" t="s">
        <v>66</v>
      </c>
      <c r="C2" s="4"/>
      <c r="D2" s="4"/>
      <c r="E2" s="3"/>
      <c r="F2" s="3"/>
      <c r="G2" s="3"/>
      <c r="H2" s="3"/>
      <c r="I2" s="76"/>
      <c r="J2" s="3"/>
      <c r="K2" s="3"/>
      <c r="L2" s="3"/>
      <c r="M2" s="3"/>
      <c r="N2" s="3"/>
      <c r="P2" s="3"/>
      <c r="Q2" s="3"/>
    </row>
    <row r="3" spans="2:17" ht="15">
      <c r="B3" s="3"/>
      <c r="C3" s="3"/>
      <c r="D3" s="3"/>
      <c r="E3" s="77" t="s">
        <v>55</v>
      </c>
      <c r="F3" s="3"/>
      <c r="G3" s="3"/>
      <c r="H3" s="3"/>
      <c r="I3" s="76"/>
      <c r="J3" s="3"/>
      <c r="K3" s="3"/>
      <c r="L3" s="3"/>
      <c r="M3" s="3"/>
      <c r="N3" s="3"/>
      <c r="O3" s="3"/>
      <c r="P3" s="3"/>
      <c r="Q3" s="3"/>
    </row>
    <row r="4" spans="2:17" ht="15">
      <c r="B4" s="38" t="s">
        <v>50</v>
      </c>
      <c r="C4" s="38"/>
      <c r="D4" s="38"/>
      <c r="E4" s="3"/>
      <c r="F4" s="3"/>
      <c r="G4" s="3"/>
      <c r="H4" s="3"/>
      <c r="I4" s="78"/>
      <c r="J4" s="79"/>
      <c r="K4" s="3"/>
      <c r="L4" s="3"/>
      <c r="M4" s="3"/>
      <c r="N4" s="3"/>
      <c r="O4" s="3"/>
      <c r="P4" s="3"/>
      <c r="Q4" s="3"/>
    </row>
    <row r="5" spans="2:17" ht="15">
      <c r="B5" s="1"/>
      <c r="C5" s="1"/>
      <c r="D5" s="1"/>
      <c r="E5" s="1"/>
      <c r="F5" s="1"/>
      <c r="G5" s="1"/>
      <c r="H5" s="1"/>
      <c r="I5" s="74"/>
      <c r="J5" s="1"/>
      <c r="K5" s="1"/>
      <c r="L5" s="1"/>
      <c r="M5" s="1"/>
      <c r="N5" s="1"/>
      <c r="O5" s="1"/>
      <c r="P5" s="1"/>
      <c r="Q5" s="1"/>
    </row>
    <row r="6" spans="2:17" ht="15">
      <c r="B6" s="1"/>
      <c r="C6" s="65"/>
      <c r="D6" s="65"/>
      <c r="E6" s="65"/>
      <c r="F6" s="65"/>
      <c r="G6" s="65"/>
      <c r="H6" s="65"/>
      <c r="I6" s="80"/>
      <c r="J6" s="1"/>
      <c r="K6" s="17"/>
      <c r="L6" s="17"/>
      <c r="M6" s="17"/>
      <c r="N6" s="17"/>
      <c r="O6" s="1"/>
      <c r="P6" s="1"/>
      <c r="Q6" s="1"/>
    </row>
    <row r="7" spans="2:17" ht="15">
      <c r="B7" s="1"/>
      <c r="C7" s="81" t="s">
        <v>39</v>
      </c>
      <c r="D7" s="81" t="s">
        <v>39</v>
      </c>
      <c r="E7" s="81" t="s">
        <v>39</v>
      </c>
      <c r="F7" s="81" t="s">
        <v>39</v>
      </c>
      <c r="G7" s="81" t="s">
        <v>39</v>
      </c>
      <c r="H7" s="81" t="s">
        <v>39</v>
      </c>
      <c r="I7" s="82" t="s">
        <v>40</v>
      </c>
      <c r="J7" s="1"/>
      <c r="K7" s="17"/>
      <c r="L7" s="17"/>
      <c r="M7" s="17"/>
      <c r="N7" s="17"/>
      <c r="O7" s="1"/>
      <c r="P7" s="1"/>
      <c r="Q7" s="1"/>
    </row>
    <row r="8" spans="2:17" ht="15">
      <c r="B8" s="1"/>
      <c r="C8" s="19"/>
      <c r="D8" s="19"/>
      <c r="E8" s="19"/>
      <c r="F8" s="19"/>
      <c r="G8" s="83"/>
      <c r="H8" s="83"/>
      <c r="I8" s="84"/>
      <c r="J8" s="1"/>
      <c r="K8" s="17"/>
      <c r="L8" s="17"/>
      <c r="M8" s="17"/>
      <c r="N8" s="17"/>
      <c r="O8" s="1"/>
      <c r="P8" s="1"/>
      <c r="Q8" s="1"/>
    </row>
    <row r="9" spans="2:17" ht="18.75">
      <c r="B9" s="85" t="s">
        <v>67</v>
      </c>
      <c r="C9" s="1" t="s">
        <v>61</v>
      </c>
      <c r="D9" s="1"/>
      <c r="E9" s="1"/>
      <c r="F9" s="1"/>
      <c r="G9" s="81" t="s">
        <v>54</v>
      </c>
      <c r="H9" s="81" t="s">
        <v>54</v>
      </c>
      <c r="I9" s="80" t="s">
        <v>57</v>
      </c>
      <c r="J9" s="1"/>
      <c r="K9" s="1"/>
      <c r="L9" s="1"/>
      <c r="M9" s="1"/>
      <c r="N9" s="17"/>
      <c r="O9" s="1"/>
      <c r="P9" s="1"/>
      <c r="Q9" s="1"/>
    </row>
    <row r="10" spans="2:17" ht="15.75">
      <c r="B10" s="17"/>
      <c r="C10" s="86">
        <v>1990</v>
      </c>
      <c r="D10" s="86">
        <v>1993</v>
      </c>
      <c r="E10" s="86">
        <v>1996</v>
      </c>
      <c r="F10" s="3">
        <v>1999</v>
      </c>
      <c r="G10" s="19" t="s">
        <v>48</v>
      </c>
      <c r="H10" s="19" t="s">
        <v>49</v>
      </c>
      <c r="I10" s="87" t="s">
        <v>4</v>
      </c>
      <c r="J10" s="1"/>
      <c r="K10" s="1"/>
      <c r="L10" s="1"/>
      <c r="M10" s="19"/>
      <c r="N10" s="48"/>
      <c r="O10" s="1"/>
      <c r="P10" s="1"/>
      <c r="Q10" s="1"/>
    </row>
    <row r="11" spans="2:17" ht="15">
      <c r="B11" s="17"/>
      <c r="C11" s="20"/>
      <c r="D11" s="20"/>
      <c r="E11" s="20"/>
      <c r="F11" s="20"/>
      <c r="G11" s="20" t="s">
        <v>41</v>
      </c>
      <c r="H11" s="20" t="s">
        <v>41</v>
      </c>
      <c r="I11" s="88" t="s">
        <v>6</v>
      </c>
      <c r="J11" s="1"/>
      <c r="K11" s="1"/>
      <c r="L11" s="1"/>
      <c r="M11" s="20"/>
      <c r="N11" s="36"/>
      <c r="O11" s="1"/>
      <c r="P11" s="1"/>
      <c r="Q11" s="1"/>
    </row>
    <row r="12" spans="2:17" ht="15">
      <c r="B12" s="89" t="s">
        <v>44</v>
      </c>
      <c r="C12" s="7">
        <v>64</v>
      </c>
      <c r="D12" s="7">
        <v>61</v>
      </c>
      <c r="E12" s="7">
        <v>43</v>
      </c>
      <c r="F12" s="90">
        <v>28.4</v>
      </c>
      <c r="G12" s="31">
        <v>-0.33953488372093027</v>
      </c>
      <c r="H12" s="31">
        <v>-0.55625</v>
      </c>
      <c r="I12" s="91">
        <v>28.4</v>
      </c>
      <c r="J12" s="92"/>
      <c r="K12" s="1"/>
      <c r="L12" s="43"/>
      <c r="M12" s="44"/>
      <c r="N12" s="37"/>
      <c r="O12" s="1"/>
      <c r="P12" s="1"/>
      <c r="Q12" s="1"/>
    </row>
    <row r="13" spans="2:17" ht="15">
      <c r="B13" s="89" t="s">
        <v>35</v>
      </c>
      <c r="C13" s="7">
        <v>366</v>
      </c>
      <c r="D13" s="7">
        <v>347</v>
      </c>
      <c r="E13" s="7">
        <v>289</v>
      </c>
      <c r="F13" s="90">
        <v>291.5</v>
      </c>
      <c r="G13" s="31">
        <v>0.00865051903114187</v>
      </c>
      <c r="H13" s="31">
        <v>-0.20355191256830601</v>
      </c>
      <c r="I13" s="91">
        <v>291.5</v>
      </c>
      <c r="J13" s="93"/>
      <c r="K13" s="1"/>
      <c r="L13" s="43"/>
      <c r="M13" s="44"/>
      <c r="N13" s="37"/>
      <c r="O13" s="1"/>
      <c r="P13" s="1"/>
      <c r="Q13" s="1"/>
    </row>
    <row r="14" spans="2:17" ht="15">
      <c r="B14" s="89" t="s">
        <v>51</v>
      </c>
      <c r="C14" s="7">
        <v>349</v>
      </c>
      <c r="D14" s="7">
        <v>243</v>
      </c>
      <c r="E14" s="7">
        <v>252</v>
      </c>
      <c r="F14" s="94">
        <v>229.7</v>
      </c>
      <c r="G14" s="31">
        <v>-0.08849206349206354</v>
      </c>
      <c r="H14" s="31">
        <v>-0.34183381088825215</v>
      </c>
      <c r="I14" s="91">
        <v>219.81</v>
      </c>
      <c r="J14" s="93"/>
      <c r="K14" s="1"/>
      <c r="L14" s="43"/>
      <c r="M14" s="44"/>
      <c r="N14" s="37"/>
      <c r="O14" s="1"/>
      <c r="P14" s="1"/>
      <c r="Q14" s="1"/>
    </row>
    <row r="15" spans="2:17" ht="15">
      <c r="B15" s="89" t="s">
        <v>52</v>
      </c>
      <c r="C15" s="7">
        <v>210</v>
      </c>
      <c r="D15" s="7">
        <v>228</v>
      </c>
      <c r="E15" s="7">
        <v>220</v>
      </c>
      <c r="F15" s="46">
        <v>191.7</v>
      </c>
      <c r="G15" s="31">
        <v>-0.1286363636363637</v>
      </c>
      <c r="H15" s="31">
        <v>-0.0871428571428572</v>
      </c>
      <c r="I15" s="91">
        <v>191.7</v>
      </c>
      <c r="J15" s="93"/>
      <c r="K15" s="1"/>
      <c r="L15" s="43"/>
      <c r="M15" s="44"/>
      <c r="N15" s="37"/>
      <c r="O15" s="1"/>
      <c r="P15" s="1"/>
      <c r="Q15" s="1"/>
    </row>
    <row r="16" spans="2:17" ht="15">
      <c r="B16" s="89" t="s">
        <v>12</v>
      </c>
      <c r="C16" s="52" t="s">
        <v>13</v>
      </c>
      <c r="D16" s="52" t="s">
        <v>13</v>
      </c>
      <c r="E16" s="52" t="s">
        <v>13</v>
      </c>
      <c r="F16" s="52" t="s">
        <v>13</v>
      </c>
      <c r="G16" s="95" t="s">
        <v>13</v>
      </c>
      <c r="H16" s="95" t="s">
        <v>13</v>
      </c>
      <c r="I16" s="96" t="s">
        <v>13</v>
      </c>
      <c r="J16" s="94"/>
      <c r="K16" s="1"/>
      <c r="L16" s="45"/>
      <c r="M16" s="46"/>
      <c r="N16" s="1" t="s">
        <v>59</v>
      </c>
      <c r="O16" s="1"/>
      <c r="P16" s="1"/>
      <c r="Q16" s="1"/>
    </row>
    <row r="17" spans="2:16" ht="15">
      <c r="B17" s="89" t="s">
        <v>14</v>
      </c>
      <c r="C17" s="41">
        <v>989</v>
      </c>
      <c r="D17" s="41">
        <v>879</v>
      </c>
      <c r="E17" s="41">
        <v>804</v>
      </c>
      <c r="F17" s="97">
        <v>741.3</v>
      </c>
      <c r="G17" s="31">
        <v>-0.07798507462686573</v>
      </c>
      <c r="H17" s="31">
        <v>-0.2504550050556118</v>
      </c>
      <c r="I17" s="91">
        <v>731.41</v>
      </c>
      <c r="J17" s="93"/>
      <c r="K17" s="1"/>
      <c r="L17" s="49"/>
      <c r="M17" s="49"/>
      <c r="O17" s="1"/>
      <c r="P17" s="1"/>
    </row>
    <row r="18" spans="2:17" ht="15">
      <c r="B18" s="2"/>
      <c r="C18" s="7"/>
      <c r="D18" s="7"/>
      <c r="E18" s="7"/>
      <c r="F18" s="94"/>
      <c r="G18" s="10"/>
      <c r="H18" s="10"/>
      <c r="I18" s="98"/>
      <c r="J18" s="93"/>
      <c r="K18" s="1"/>
      <c r="M18" s="9"/>
      <c r="N18" s="11"/>
      <c r="O18" s="1"/>
      <c r="P18" s="1"/>
      <c r="Q18" s="1"/>
    </row>
    <row r="19" spans="2:17" ht="15">
      <c r="B19" s="2"/>
      <c r="C19" s="7"/>
      <c r="D19" s="7"/>
      <c r="E19" s="83"/>
      <c r="F19" s="83"/>
      <c r="G19" s="83"/>
      <c r="H19" s="83"/>
      <c r="I19" s="84"/>
      <c r="J19" s="93"/>
      <c r="K19" s="1"/>
      <c r="L19" s="31"/>
      <c r="M19" s="9"/>
      <c r="N19" s="11"/>
      <c r="O19" s="1"/>
      <c r="P19" s="1"/>
      <c r="Q19" s="1"/>
    </row>
    <row r="20" spans="2:17" ht="18.75">
      <c r="B20" s="85" t="s">
        <v>64</v>
      </c>
      <c r="C20" s="1" t="s">
        <v>62</v>
      </c>
      <c r="D20" s="1"/>
      <c r="E20" s="1"/>
      <c r="F20" s="1"/>
      <c r="G20" s="81" t="s">
        <v>54</v>
      </c>
      <c r="H20" s="81" t="s">
        <v>54</v>
      </c>
      <c r="I20" s="99" t="s">
        <v>43</v>
      </c>
      <c r="J20" s="1"/>
      <c r="K20" s="1"/>
      <c r="L20" s="31"/>
      <c r="M20" s="9"/>
      <c r="N20" s="11"/>
      <c r="O20" s="1"/>
      <c r="P20" s="1"/>
      <c r="Q20" s="1"/>
    </row>
    <row r="21" spans="2:17" ht="15">
      <c r="B21" s="100"/>
      <c r="C21" s="101"/>
      <c r="D21" s="101"/>
      <c r="E21" s="101"/>
      <c r="F21" s="19"/>
      <c r="G21" s="20" t="s">
        <v>41</v>
      </c>
      <c r="H21" s="20" t="s">
        <v>41</v>
      </c>
      <c r="I21" s="102"/>
      <c r="J21" s="103"/>
      <c r="K21" s="3"/>
      <c r="L21" s="104"/>
      <c r="M21" s="13"/>
      <c r="N21" s="12"/>
      <c r="O21" s="3"/>
      <c r="P21" s="3"/>
      <c r="Q21" s="3"/>
    </row>
    <row r="22" spans="2:17" ht="15">
      <c r="B22" s="3"/>
      <c r="C22" s="105" t="s">
        <v>47</v>
      </c>
      <c r="D22" s="105" t="s">
        <v>53</v>
      </c>
      <c r="E22" s="105" t="s">
        <v>42</v>
      </c>
      <c r="F22" s="3">
        <v>1999</v>
      </c>
      <c r="G22" s="19" t="s">
        <v>48</v>
      </c>
      <c r="H22" s="19" t="s">
        <v>49</v>
      </c>
      <c r="I22" s="102" t="s">
        <v>17</v>
      </c>
      <c r="J22" s="106"/>
      <c r="K22" s="3"/>
      <c r="L22" s="107"/>
      <c r="M22" s="13"/>
      <c r="N22" s="12"/>
      <c r="O22" s="3"/>
      <c r="P22" s="3"/>
      <c r="Q22" s="3"/>
    </row>
    <row r="23" spans="2:17" ht="15">
      <c r="B23" s="1"/>
      <c r="C23" s="52"/>
      <c r="D23" s="52"/>
      <c r="E23" s="52"/>
      <c r="F23" s="20"/>
      <c r="G23" s="16" t="s">
        <v>18</v>
      </c>
      <c r="H23" s="16" t="s">
        <v>18</v>
      </c>
      <c r="I23" s="96" t="s">
        <v>13</v>
      </c>
      <c r="J23" s="108"/>
      <c r="K23" s="1"/>
      <c r="L23" s="32"/>
      <c r="M23" s="9"/>
      <c r="N23" s="11"/>
      <c r="O23" s="1"/>
      <c r="P23" s="1"/>
      <c r="Q23" s="1"/>
    </row>
    <row r="24" spans="2:17" ht="15">
      <c r="B24" s="89" t="s">
        <v>44</v>
      </c>
      <c r="C24" s="7">
        <v>318</v>
      </c>
      <c r="D24" s="7">
        <v>298</v>
      </c>
      <c r="E24" s="7">
        <v>171</v>
      </c>
      <c r="F24" s="94">
        <v>180.1</v>
      </c>
      <c r="G24" s="31">
        <v>0.053216374269005814</v>
      </c>
      <c r="H24" s="31">
        <v>-0.4336477987421384</v>
      </c>
      <c r="I24" s="91">
        <v>180.14</v>
      </c>
      <c r="J24" s="93"/>
      <c r="K24" s="1"/>
      <c r="L24" s="31"/>
      <c r="M24" s="9"/>
      <c r="N24" s="11"/>
      <c r="O24" s="1"/>
      <c r="P24" s="1"/>
      <c r="Q24" s="1"/>
    </row>
    <row r="25" spans="2:17" ht="15">
      <c r="B25" s="89" t="s">
        <v>35</v>
      </c>
      <c r="C25" s="7">
        <v>33</v>
      </c>
      <c r="D25" s="7">
        <v>36</v>
      </c>
      <c r="E25" s="7">
        <v>34</v>
      </c>
      <c r="F25" s="94">
        <v>21.1</v>
      </c>
      <c r="G25" s="31">
        <v>-0.37941176470588234</v>
      </c>
      <c r="H25" s="31">
        <v>-0.36060606060606054</v>
      </c>
      <c r="I25" s="91">
        <v>21.11</v>
      </c>
      <c r="J25" s="93"/>
      <c r="K25" s="1"/>
      <c r="M25" s="9"/>
      <c r="N25" s="11"/>
      <c r="O25" s="1"/>
      <c r="P25" s="1"/>
      <c r="Q25" s="1"/>
    </row>
    <row r="26" spans="2:17" ht="15">
      <c r="B26" s="89" t="s">
        <v>51</v>
      </c>
      <c r="C26" s="7">
        <v>407</v>
      </c>
      <c r="D26" s="7">
        <v>381</v>
      </c>
      <c r="E26" s="7">
        <v>495</v>
      </c>
      <c r="F26" s="94">
        <v>438.8</v>
      </c>
      <c r="G26" s="31">
        <v>-0.11353535353535352</v>
      </c>
      <c r="H26" s="31">
        <v>0.07813267813267816</v>
      </c>
      <c r="I26" s="91">
        <v>544.84</v>
      </c>
      <c r="J26" s="93"/>
      <c r="K26" s="1"/>
      <c r="L26" s="31"/>
      <c r="M26" s="9"/>
      <c r="N26" s="11"/>
      <c r="O26" s="1"/>
      <c r="P26" s="1"/>
      <c r="Q26" s="1"/>
    </row>
    <row r="27" spans="2:17" ht="15">
      <c r="B27" s="89" t="s">
        <v>52</v>
      </c>
      <c r="C27" s="7">
        <v>256</v>
      </c>
      <c r="D27" s="7">
        <v>273</v>
      </c>
      <c r="E27" s="7">
        <v>268</v>
      </c>
      <c r="F27" s="94">
        <v>305.1</v>
      </c>
      <c r="G27" s="31">
        <v>0.1384328358208956</v>
      </c>
      <c r="H27" s="31">
        <v>0.191796875</v>
      </c>
      <c r="I27" s="91">
        <v>305.13</v>
      </c>
      <c r="J27" s="93"/>
      <c r="K27" s="1"/>
      <c r="L27" s="31"/>
      <c r="M27" s="9"/>
      <c r="N27" s="11"/>
      <c r="O27" s="1"/>
      <c r="P27" s="1"/>
      <c r="Q27" s="1"/>
    </row>
    <row r="28" spans="2:17" ht="15">
      <c r="B28" s="89" t="s">
        <v>19</v>
      </c>
      <c r="C28" s="52" t="s">
        <v>18</v>
      </c>
      <c r="D28" s="52" t="s">
        <v>18</v>
      </c>
      <c r="E28" s="52" t="s">
        <v>18</v>
      </c>
      <c r="F28" s="52" t="s">
        <v>18</v>
      </c>
      <c r="G28" s="95" t="s">
        <v>18</v>
      </c>
      <c r="H28" s="95" t="s">
        <v>18</v>
      </c>
      <c r="I28" s="96" t="s">
        <v>18</v>
      </c>
      <c r="J28" s="94"/>
      <c r="K28" s="1"/>
      <c r="L28" s="32"/>
      <c r="M28" s="9"/>
      <c r="N28" s="11"/>
      <c r="O28" s="1"/>
      <c r="P28" s="1"/>
      <c r="Q28" s="1"/>
    </row>
    <row r="29" spans="2:17" ht="15">
      <c r="B29" s="89" t="s">
        <v>14</v>
      </c>
      <c r="C29" s="41">
        <v>1014</v>
      </c>
      <c r="D29" s="41">
        <v>988</v>
      </c>
      <c r="E29" s="41">
        <v>968</v>
      </c>
      <c r="F29" s="97">
        <v>945.1</v>
      </c>
      <c r="G29" s="31">
        <v>-0.023657024793388406</v>
      </c>
      <c r="H29" s="31">
        <v>-0.06794871794871793</v>
      </c>
      <c r="I29" s="91">
        <v>1051.22</v>
      </c>
      <c r="J29" s="93"/>
      <c r="K29" s="1"/>
      <c r="L29" s="31"/>
      <c r="M29" s="9"/>
      <c r="N29" s="11"/>
      <c r="O29" s="1"/>
      <c r="P29" s="1"/>
      <c r="Q29" s="1"/>
    </row>
    <row r="30" spans="2:17" ht="15">
      <c r="B30" s="2"/>
      <c r="C30" s="7"/>
      <c r="D30" s="7"/>
      <c r="E30" s="7"/>
      <c r="F30" s="94"/>
      <c r="G30" s="10"/>
      <c r="H30" s="10"/>
      <c r="I30" s="91"/>
      <c r="J30" s="93"/>
      <c r="K30" s="1"/>
      <c r="L30" s="31"/>
      <c r="M30" s="9"/>
      <c r="N30" s="11"/>
      <c r="O30" s="1"/>
      <c r="P30" s="1"/>
      <c r="Q30" s="1"/>
    </row>
    <row r="31" spans="2:17" ht="15">
      <c r="B31" s="2"/>
      <c r="C31" s="7"/>
      <c r="D31" s="7"/>
      <c r="E31" s="83"/>
      <c r="F31" s="83"/>
      <c r="G31" s="83"/>
      <c r="H31" s="83"/>
      <c r="I31" s="84"/>
      <c r="J31" s="93"/>
      <c r="K31" s="1"/>
      <c r="M31" s="9"/>
      <c r="N31" s="1" t="s">
        <v>60</v>
      </c>
      <c r="O31" s="1"/>
      <c r="P31" s="1"/>
      <c r="Q31" s="1"/>
    </row>
    <row r="32" spans="2:17" ht="18.75">
      <c r="B32" s="85" t="s">
        <v>65</v>
      </c>
      <c r="C32" s="1" t="s">
        <v>63</v>
      </c>
      <c r="D32" s="1"/>
      <c r="E32" s="1"/>
      <c r="F32" s="1"/>
      <c r="G32" s="81" t="s">
        <v>54</v>
      </c>
      <c r="H32" s="81" t="s">
        <v>54</v>
      </c>
      <c r="I32" s="109" t="s">
        <v>43</v>
      </c>
      <c r="J32" s="1"/>
      <c r="K32" s="1"/>
      <c r="L32" s="1"/>
      <c r="M32" s="1"/>
      <c r="O32" s="1"/>
      <c r="P32" s="1"/>
      <c r="Q32" s="1"/>
    </row>
    <row r="33" spans="2:17" ht="15">
      <c r="B33" s="100"/>
      <c r="C33" s="110"/>
      <c r="D33" s="110"/>
      <c r="E33" s="110"/>
      <c r="F33" s="111"/>
      <c r="G33" s="20" t="s">
        <v>41</v>
      </c>
      <c r="H33" s="20" t="s">
        <v>41</v>
      </c>
      <c r="I33" s="102"/>
      <c r="J33" s="103"/>
      <c r="K33" s="3"/>
      <c r="M33" s="3"/>
      <c r="O33" s="3"/>
      <c r="P33" s="3"/>
      <c r="Q33" s="3"/>
    </row>
    <row r="34" spans="2:17" ht="15">
      <c r="B34" s="3"/>
      <c r="C34" s="105" t="s">
        <v>47</v>
      </c>
      <c r="D34" s="105" t="s">
        <v>53</v>
      </c>
      <c r="E34" s="105" t="s">
        <v>42</v>
      </c>
      <c r="F34" s="3">
        <v>1999</v>
      </c>
      <c r="G34" s="19" t="s">
        <v>48</v>
      </c>
      <c r="H34" s="19" t="s">
        <v>49</v>
      </c>
      <c r="I34" s="102" t="s">
        <v>4</v>
      </c>
      <c r="J34" s="106"/>
      <c r="K34" s="3"/>
      <c r="L34" s="3"/>
      <c r="M34" s="3"/>
      <c r="N34" s="112"/>
      <c r="O34" s="3"/>
      <c r="P34" s="3"/>
      <c r="Q34" s="77"/>
    </row>
    <row r="35" spans="2:17" ht="15">
      <c r="B35" s="1"/>
      <c r="C35" s="52"/>
      <c r="D35" s="52"/>
      <c r="E35" s="52"/>
      <c r="F35" s="52"/>
      <c r="G35" s="16" t="s">
        <v>18</v>
      </c>
      <c r="H35" s="16" t="s">
        <v>18</v>
      </c>
      <c r="I35" s="96" t="s">
        <v>13</v>
      </c>
      <c r="J35" s="94"/>
      <c r="K35" s="1"/>
      <c r="L35" s="1"/>
      <c r="M35" s="1"/>
      <c r="N35" s="15"/>
      <c r="O35" s="1"/>
      <c r="P35" s="1"/>
      <c r="Q35" s="1"/>
    </row>
    <row r="36" spans="2:17" ht="15">
      <c r="B36" s="89" t="s">
        <v>44</v>
      </c>
      <c r="C36" s="7">
        <v>40</v>
      </c>
      <c r="D36" s="7">
        <v>29</v>
      </c>
      <c r="E36" s="7">
        <v>40</v>
      </c>
      <c r="F36" s="94">
        <v>34.9</v>
      </c>
      <c r="G36" s="10">
        <v>-0.1275</v>
      </c>
      <c r="H36" s="31">
        <v>-0.1275</v>
      </c>
      <c r="I36" s="91">
        <v>34.93</v>
      </c>
      <c r="J36" s="93"/>
      <c r="K36" s="1"/>
      <c r="L36" s="1"/>
      <c r="M36" s="1"/>
      <c r="N36" s="11"/>
      <c r="O36" s="1"/>
      <c r="P36" s="1"/>
      <c r="Q36" s="1"/>
    </row>
    <row r="37" spans="2:17" ht="15">
      <c r="B37" s="89" t="s">
        <v>35</v>
      </c>
      <c r="C37" s="7">
        <v>53</v>
      </c>
      <c r="D37" s="7">
        <v>48</v>
      </c>
      <c r="E37" s="7">
        <v>23</v>
      </c>
      <c r="F37" s="94">
        <v>18.4</v>
      </c>
      <c r="G37" s="10">
        <v>-0.2</v>
      </c>
      <c r="H37" s="31">
        <v>-0.6528301886792454</v>
      </c>
      <c r="I37" s="91">
        <v>18.37</v>
      </c>
      <c r="J37" s="93"/>
      <c r="K37" s="1"/>
      <c r="L37" s="1"/>
      <c r="M37" s="1"/>
      <c r="N37" s="11"/>
      <c r="O37" s="1"/>
      <c r="P37" s="1"/>
      <c r="Q37" s="1"/>
    </row>
    <row r="38" spans="2:17" ht="15">
      <c r="B38" s="89" t="s">
        <v>51</v>
      </c>
      <c r="C38" s="113">
        <v>2548</v>
      </c>
      <c r="D38" s="113">
        <v>1890</v>
      </c>
      <c r="E38" s="113">
        <v>1735</v>
      </c>
      <c r="F38" s="114">
        <v>1443</v>
      </c>
      <c r="G38" s="10">
        <v>-0.16829971181556197</v>
      </c>
      <c r="H38" s="31">
        <v>-0.4336734693877551</v>
      </c>
      <c r="I38" s="91">
        <v>3005.71</v>
      </c>
      <c r="J38" s="93"/>
      <c r="K38" s="1"/>
      <c r="L38" s="1"/>
      <c r="M38" s="1"/>
      <c r="N38" s="11"/>
      <c r="O38" s="1"/>
      <c r="P38" s="1"/>
      <c r="Q38" s="1"/>
    </row>
    <row r="39" spans="2:17" ht="15">
      <c r="B39" s="89" t="s">
        <v>52</v>
      </c>
      <c r="C39" s="113">
        <v>1711</v>
      </c>
      <c r="D39" s="113">
        <v>1845</v>
      </c>
      <c r="E39" s="113">
        <v>1933</v>
      </c>
      <c r="F39" s="114">
        <v>1944</v>
      </c>
      <c r="G39" s="10">
        <v>0.005690636316606311</v>
      </c>
      <c r="H39" s="31">
        <v>0.13617767387492694</v>
      </c>
      <c r="I39" s="91">
        <v>1943.73</v>
      </c>
      <c r="J39" s="93"/>
      <c r="K39" s="1"/>
      <c r="L39" s="1"/>
      <c r="M39" s="1"/>
      <c r="N39" s="11"/>
      <c r="O39" s="1"/>
      <c r="P39" s="1"/>
      <c r="Q39" s="1"/>
    </row>
    <row r="40" spans="2:17" ht="15">
      <c r="B40" s="89" t="s">
        <v>12</v>
      </c>
      <c r="C40" s="52" t="s">
        <v>23</v>
      </c>
      <c r="D40" s="52" t="s">
        <v>23</v>
      </c>
      <c r="E40" s="52" t="s">
        <v>23</v>
      </c>
      <c r="F40" s="52" t="s">
        <v>23</v>
      </c>
      <c r="G40" s="52" t="s">
        <v>23</v>
      </c>
      <c r="H40" s="52" t="s">
        <v>23</v>
      </c>
      <c r="I40" s="96" t="s">
        <v>23</v>
      </c>
      <c r="J40" s="94"/>
      <c r="K40" s="1"/>
      <c r="L40" s="1"/>
      <c r="M40" s="1"/>
      <c r="N40" s="16"/>
      <c r="O40" s="1"/>
      <c r="P40" s="1"/>
      <c r="Q40" s="1"/>
    </row>
    <row r="41" spans="2:17" ht="15">
      <c r="B41" s="89" t="s">
        <v>14</v>
      </c>
      <c r="C41" s="41">
        <v>4352</v>
      </c>
      <c r="D41" s="41">
        <v>3812</v>
      </c>
      <c r="E41" s="41">
        <v>3731</v>
      </c>
      <c r="F41" s="41">
        <v>3440.3</v>
      </c>
      <c r="G41" s="10">
        <v>-0.07791476815867054</v>
      </c>
      <c r="H41" s="31">
        <v>-0.2094898897058823</v>
      </c>
      <c r="I41" s="91">
        <v>5002.74</v>
      </c>
      <c r="J41" s="93"/>
      <c r="K41" s="1"/>
      <c r="L41" s="1"/>
      <c r="M41" s="1"/>
      <c r="N41" s="10"/>
      <c r="O41" s="1"/>
      <c r="P41" s="1"/>
      <c r="Q41" s="1"/>
    </row>
    <row r="42" spans="2:17" ht="15">
      <c r="B42" s="2"/>
      <c r="C42" s="7"/>
      <c r="D42" s="7"/>
      <c r="E42" s="2"/>
      <c r="F42" s="2"/>
      <c r="G42" s="2"/>
      <c r="H42" s="2"/>
      <c r="I42" s="74"/>
      <c r="J42" s="1"/>
      <c r="K42" s="31"/>
      <c r="L42" s="31"/>
      <c r="M42" s="9"/>
      <c r="N42" s="10"/>
      <c r="O42" s="1"/>
      <c r="P42" s="1"/>
      <c r="Q42" s="1"/>
    </row>
    <row r="43" spans="2:17" ht="15">
      <c r="B43" s="1"/>
      <c r="C43" s="1"/>
      <c r="D43" s="1"/>
      <c r="E43" s="1"/>
      <c r="F43" s="1"/>
      <c r="G43" s="1"/>
      <c r="H43" s="1"/>
      <c r="I43" s="115"/>
      <c r="J43" s="9"/>
      <c r="K43" s="11"/>
      <c r="L43" s="11"/>
      <c r="M43" s="9"/>
      <c r="N43" s="10"/>
      <c r="O43" s="1"/>
      <c r="P43" s="1"/>
      <c r="Q43" s="1"/>
    </row>
    <row r="44" spans="2:17" ht="15">
      <c r="B44" s="39" t="s">
        <v>46</v>
      </c>
      <c r="C44" s="39"/>
      <c r="D44" s="39"/>
      <c r="E44" s="39"/>
      <c r="F44" s="39"/>
      <c r="G44" s="39"/>
      <c r="H44" s="39"/>
      <c r="I44" s="109"/>
      <c r="J44" s="116"/>
      <c r="K44" s="1"/>
      <c r="L44" s="1"/>
      <c r="M44" s="1"/>
      <c r="N44" s="1"/>
      <c r="O44" s="1"/>
      <c r="P44" s="1"/>
      <c r="Q44" s="1"/>
    </row>
    <row r="45" spans="2:15" ht="15">
      <c r="B45" s="71" t="s">
        <v>45</v>
      </c>
      <c r="C45" s="71"/>
      <c r="D45" s="71"/>
      <c r="E45" s="1"/>
      <c r="F45" s="1"/>
      <c r="G45" s="1"/>
      <c r="H45" s="1"/>
      <c r="I45" s="117"/>
      <c r="J45" s="47"/>
      <c r="K45" s="1"/>
      <c r="L45" s="1"/>
      <c r="M45" s="1"/>
      <c r="N45" s="1"/>
      <c r="O45" s="72">
        <v>1.11</v>
      </c>
    </row>
    <row r="46" spans="2:17" ht="15">
      <c r="B46" s="1"/>
      <c r="C46" s="1"/>
      <c r="D46" s="1"/>
      <c r="E46" s="1"/>
      <c r="F46" s="1"/>
      <c r="G46" s="1"/>
      <c r="H46" s="1"/>
      <c r="I46" s="118"/>
      <c r="J46" s="32"/>
      <c r="K46" s="11"/>
      <c r="L46" s="11"/>
      <c r="M46" s="9"/>
      <c r="N46" s="1"/>
      <c r="O46" s="1"/>
      <c r="P46" s="1"/>
      <c r="Q46" s="1"/>
    </row>
    <row r="47" spans="2:17" ht="15">
      <c r="B47" s="1"/>
      <c r="C47" s="1"/>
      <c r="D47" s="1"/>
      <c r="E47" s="1"/>
      <c r="F47" s="1"/>
      <c r="G47" s="1"/>
      <c r="H47" s="1"/>
      <c r="I47" s="119"/>
      <c r="J47" s="60"/>
      <c r="K47" s="11"/>
      <c r="L47" s="11"/>
      <c r="M47" s="9"/>
      <c r="N47" s="1"/>
      <c r="O47" s="1"/>
      <c r="P47" s="1"/>
      <c r="Q47" s="1"/>
    </row>
    <row r="48" spans="2:17" ht="15">
      <c r="B48" s="1"/>
      <c r="C48" s="1"/>
      <c r="D48" s="1"/>
      <c r="E48" s="1"/>
      <c r="F48" s="1"/>
      <c r="G48" s="1"/>
      <c r="H48" s="1"/>
      <c r="I48" s="119"/>
      <c r="J48" s="60"/>
      <c r="K48" s="11"/>
      <c r="L48" s="11"/>
      <c r="M48" s="9"/>
      <c r="N48" s="1"/>
      <c r="O48" s="1"/>
      <c r="P48" s="1"/>
      <c r="Q48" s="1"/>
    </row>
    <row r="49" spans="2:17" ht="15">
      <c r="B49" s="1"/>
      <c r="C49" s="1"/>
      <c r="D49" s="1"/>
      <c r="E49" s="1"/>
      <c r="F49" s="1"/>
      <c r="G49" s="1"/>
      <c r="H49" s="1"/>
      <c r="I49" s="120"/>
      <c r="J49" s="60"/>
      <c r="K49" s="9"/>
      <c r="L49" s="9"/>
      <c r="M49" s="1"/>
      <c r="N49" s="1"/>
      <c r="O49" s="1"/>
      <c r="P49" s="1"/>
      <c r="Q49" s="1"/>
    </row>
    <row r="50" spans="2:16" ht="15">
      <c r="B50" s="17"/>
      <c r="C50" s="17"/>
      <c r="D50" s="17"/>
      <c r="E50" s="17"/>
      <c r="F50" s="121">
        <v>1.1</v>
      </c>
      <c r="G50" s="1"/>
      <c r="H50" s="1"/>
      <c r="I50" s="120"/>
      <c r="J50" s="60"/>
      <c r="K50" s="9"/>
      <c r="L50" s="9"/>
      <c r="M50" s="1"/>
      <c r="N50" s="1"/>
      <c r="O50" s="1"/>
      <c r="P50" s="1"/>
    </row>
    <row r="51" spans="2:17" ht="15">
      <c r="B51" s="1"/>
      <c r="C51" s="1"/>
      <c r="D51" s="1"/>
      <c r="E51" s="1"/>
      <c r="F51" s="1"/>
      <c r="G51" s="1"/>
      <c r="H51" s="1"/>
      <c r="I51" s="122"/>
      <c r="J51" s="32"/>
      <c r="K51" s="9"/>
      <c r="L51" s="9"/>
      <c r="M51" s="1"/>
      <c r="N51" s="1"/>
      <c r="O51" s="1"/>
      <c r="P51" s="1"/>
      <c r="Q51" s="1"/>
    </row>
    <row r="52" spans="2:17" ht="15">
      <c r="B52" s="1"/>
      <c r="C52" s="1"/>
      <c r="D52" s="1"/>
      <c r="E52" s="1"/>
      <c r="F52" s="1"/>
      <c r="G52" s="1"/>
      <c r="H52" s="1"/>
      <c r="I52" s="123"/>
      <c r="J52" s="60"/>
      <c r="K52" s="9"/>
      <c r="L52" s="9"/>
      <c r="M52" s="1"/>
      <c r="N52" s="1"/>
      <c r="O52" s="1"/>
      <c r="P52" s="1"/>
      <c r="Q52" s="1"/>
    </row>
    <row r="53" spans="2:17" ht="15">
      <c r="B53" s="1"/>
      <c r="C53" s="1"/>
      <c r="D53" s="1"/>
      <c r="E53" s="1"/>
      <c r="F53" s="72"/>
      <c r="G53" s="1"/>
      <c r="H53" s="1"/>
      <c r="I53" s="124"/>
      <c r="J53" s="9"/>
      <c r="K53" s="9"/>
      <c r="L53" s="9"/>
      <c r="M53" s="1"/>
      <c r="N53" s="1"/>
      <c r="O53" s="1"/>
      <c r="P53" s="1"/>
      <c r="Q53" s="1"/>
    </row>
    <row r="54" spans="2:17" ht="15">
      <c r="B54" s="1"/>
      <c r="C54" s="1"/>
      <c r="D54" s="1"/>
      <c r="E54" s="1"/>
      <c r="F54" s="1"/>
      <c r="G54" s="1"/>
      <c r="H54" s="1"/>
      <c r="I54" s="124"/>
      <c r="J54" s="9"/>
      <c r="K54" s="9"/>
      <c r="L54" s="9"/>
      <c r="M54" s="1"/>
      <c r="N54" s="1"/>
      <c r="O54" s="1"/>
      <c r="P54" s="1"/>
      <c r="Q54" s="1"/>
    </row>
    <row r="55" spans="2:17" ht="15">
      <c r="B55" s="1"/>
      <c r="C55" s="1"/>
      <c r="D55" s="1"/>
      <c r="E55" s="1"/>
      <c r="F55" s="1"/>
      <c r="G55" s="1"/>
      <c r="H55" s="1"/>
      <c r="I55" s="124"/>
      <c r="J55" s="9"/>
      <c r="K55" s="9"/>
      <c r="L55" s="9"/>
      <c r="M55" s="1"/>
      <c r="N55" s="1"/>
      <c r="O55" s="1"/>
      <c r="P55" s="1"/>
      <c r="Q55" s="1"/>
    </row>
    <row r="56" spans="2:17" ht="15">
      <c r="B56" s="1"/>
      <c r="C56" s="1"/>
      <c r="D56" s="1"/>
      <c r="E56" s="1"/>
      <c r="F56" s="1"/>
      <c r="G56" s="1"/>
      <c r="H56" s="1"/>
      <c r="I56" s="124"/>
      <c r="J56" s="9"/>
      <c r="K56" s="9"/>
      <c r="L56" s="9"/>
      <c r="M56" s="1"/>
      <c r="N56" s="1"/>
      <c r="O56" s="1"/>
      <c r="P56" s="1"/>
      <c r="Q56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C9" sqref="C9"/>
    </sheetView>
  </sheetViews>
  <sheetFormatPr defaultColWidth="9.75390625" defaultRowHeight="14.25" customHeight="1"/>
  <cols>
    <col min="1" max="1" width="1.875" style="1" customWidth="1"/>
    <col min="2" max="2" width="3.625" style="1" customWidth="1"/>
    <col min="3" max="3" width="20.375" style="1" customWidth="1"/>
    <col min="4" max="4" width="11.50390625" style="1" customWidth="1"/>
    <col min="5" max="5" width="6.375" style="125" customWidth="1"/>
    <col min="6" max="6" width="13.875" style="1" customWidth="1"/>
    <col min="7" max="7" width="8.50390625" style="125" customWidth="1"/>
    <col min="8" max="8" width="12.25390625" style="1" customWidth="1"/>
    <col min="9" max="9" width="8.00390625" style="125" customWidth="1"/>
    <col min="10" max="10" width="1.4921875" style="1" customWidth="1"/>
    <col min="11" max="16384" width="9.75390625" style="1" customWidth="1"/>
  </cols>
  <sheetData>
    <row r="1" ht="14.25" customHeight="1">
      <c r="E1" s="64" t="s">
        <v>68</v>
      </c>
    </row>
    <row r="2" spans="2:3" ht="14.25" customHeight="1">
      <c r="B2" s="4" t="s">
        <v>69</v>
      </c>
      <c r="C2" s="3"/>
    </row>
    <row r="3" ht="14.25" customHeight="1">
      <c r="C3" s="4" t="s">
        <v>70</v>
      </c>
    </row>
    <row r="4" spans="2:4" ht="14.25" customHeight="1">
      <c r="B4" s="3"/>
      <c r="D4" s="4" t="s">
        <v>71</v>
      </c>
    </row>
    <row r="5" spans="1:5" ht="8.25" customHeight="1">
      <c r="A5"/>
      <c r="B5" s="2"/>
      <c r="D5" s="126"/>
      <c r="E5" s="127"/>
    </row>
    <row r="6" spans="1:10" ht="14.25" customHeight="1">
      <c r="A6" s="89" t="s">
        <v>72</v>
      </c>
      <c r="D6" s="70"/>
      <c r="E6" s="128"/>
      <c r="F6" s="70"/>
      <c r="G6" s="129"/>
      <c r="H6" s="70"/>
      <c r="I6" s="128"/>
      <c r="J6" s="70"/>
    </row>
    <row r="7" spans="1:10" ht="14.25" customHeight="1">
      <c r="A7"/>
      <c r="D7" s="129" t="s">
        <v>73</v>
      </c>
      <c r="E7" s="130"/>
      <c r="F7" s="131" t="s">
        <v>74</v>
      </c>
      <c r="H7" s="129" t="s">
        <v>75</v>
      </c>
      <c r="I7" s="129" t="s">
        <v>75</v>
      </c>
      <c r="J7" s="70"/>
    </row>
    <row r="8" spans="4:10" ht="14.25" customHeight="1">
      <c r="D8" s="129" t="s">
        <v>76</v>
      </c>
      <c r="E8" s="132" t="s">
        <v>77</v>
      </c>
      <c r="F8" s="70"/>
      <c r="G8" s="129" t="s">
        <v>76</v>
      </c>
      <c r="H8" s="129" t="s">
        <v>14</v>
      </c>
      <c r="I8" s="132" t="s">
        <v>77</v>
      </c>
      <c r="J8" s="70"/>
    </row>
    <row r="9" spans="4:10" ht="14.25" customHeight="1">
      <c r="D9" s="129" t="s">
        <v>78</v>
      </c>
      <c r="E9" s="132" t="s">
        <v>79</v>
      </c>
      <c r="F9" s="129" t="s">
        <v>4</v>
      </c>
      <c r="G9" s="132" t="s">
        <v>5</v>
      </c>
      <c r="I9" s="132" t="s">
        <v>79</v>
      </c>
      <c r="J9" s="70"/>
    </row>
    <row r="10" spans="1:9" ht="14.25" customHeight="1">
      <c r="A10" s="5"/>
      <c r="B10" s="5"/>
      <c r="D10" s="7" t="s">
        <v>80</v>
      </c>
      <c r="E10" s="133" t="s">
        <v>81</v>
      </c>
      <c r="F10" s="7" t="s">
        <v>20</v>
      </c>
      <c r="G10" s="133" t="s">
        <v>81</v>
      </c>
      <c r="H10" s="7" t="s">
        <v>20</v>
      </c>
      <c r="I10" s="133" t="s">
        <v>81</v>
      </c>
    </row>
    <row r="11" spans="2:5" ht="17.25" customHeight="1">
      <c r="B11" s="4" t="s">
        <v>82</v>
      </c>
      <c r="D11" s="72"/>
      <c r="E11" s="134"/>
    </row>
    <row r="12" spans="2:9" ht="18.75" customHeight="1">
      <c r="B12" s="8">
        <v>1</v>
      </c>
      <c r="C12" s="2" t="s">
        <v>8</v>
      </c>
      <c r="D12" s="68">
        <v>24.79</v>
      </c>
      <c r="E12" s="135">
        <f>SUM(D12/D17)</f>
        <v>0.0392408269224681</v>
      </c>
      <c r="F12" s="68">
        <v>3.61</v>
      </c>
      <c r="G12" s="136">
        <f>SUM(F12/F17)</f>
        <v>0.03622679377822378</v>
      </c>
      <c r="H12" s="9">
        <f>SUM(D12,F12)</f>
        <v>28.4</v>
      </c>
      <c r="I12" s="136">
        <f>SUM(H12/H17)</f>
        <v>0.03883017268488768</v>
      </c>
    </row>
    <row r="13" spans="2:9" ht="14.25" customHeight="1">
      <c r="B13" s="8">
        <v>2</v>
      </c>
      <c r="C13" s="2" t="s">
        <v>9</v>
      </c>
      <c r="D13" s="68">
        <v>250.97</v>
      </c>
      <c r="E13" s="135">
        <f>SUM(D13/D17)</f>
        <v>0.3972678633615095</v>
      </c>
      <c r="F13" s="68">
        <v>40.51</v>
      </c>
      <c r="G13" s="136">
        <f>SUM(F13/F17)</f>
        <v>0.4065228299046663</v>
      </c>
      <c r="H13" s="9">
        <f>SUM(D13,F13)</f>
        <v>291.48</v>
      </c>
      <c r="I13" s="136">
        <f>SUM(H13/H17)</f>
        <v>0.3985288286686994</v>
      </c>
    </row>
    <row r="14" spans="2:9" ht="14.25" customHeight="1">
      <c r="B14" s="8">
        <v>3</v>
      </c>
      <c r="C14" s="2" t="s">
        <v>10</v>
      </c>
      <c r="D14" s="68">
        <v>183.34</v>
      </c>
      <c r="E14" s="135">
        <f>SUM(D14/D17)</f>
        <v>0.2902143286795201</v>
      </c>
      <c r="F14" s="68">
        <v>36.47</v>
      </c>
      <c r="G14" s="136">
        <f>SUM(F14/F17)</f>
        <v>0.3659809332664325</v>
      </c>
      <c r="H14" s="9">
        <f>SUM(D14,F14)</f>
        <v>219.81</v>
      </c>
      <c r="I14" s="136">
        <f>SUM(H14/H17)</f>
        <v>0.30053733302342117</v>
      </c>
    </row>
    <row r="15" spans="2:9" ht="14.25" customHeight="1">
      <c r="B15" s="8">
        <v>4</v>
      </c>
      <c r="C15" s="2" t="s">
        <v>11</v>
      </c>
      <c r="D15" s="68">
        <v>172.64</v>
      </c>
      <c r="E15" s="135">
        <f>SUM(D15/D17)</f>
        <v>0.27327698103650233</v>
      </c>
      <c r="F15" s="68">
        <v>19.06</v>
      </c>
      <c r="G15" s="136">
        <f>SUM(F15/F17)</f>
        <v>0.19126944305067733</v>
      </c>
      <c r="H15" s="9">
        <f>SUM(D15,F15)</f>
        <v>191.7</v>
      </c>
      <c r="I15" s="136">
        <f>SUM(H15/H17)</f>
        <v>0.2621036656229918</v>
      </c>
    </row>
    <row r="16" spans="3:9" ht="14.25" customHeight="1">
      <c r="C16" s="2" t="s">
        <v>83</v>
      </c>
      <c r="D16" s="68" t="s">
        <v>20</v>
      </c>
      <c r="E16" s="133" t="s">
        <v>20</v>
      </c>
      <c r="F16" s="68" t="s">
        <v>84</v>
      </c>
      <c r="G16" s="133" t="s">
        <v>84</v>
      </c>
      <c r="H16" s="68" t="s">
        <v>81</v>
      </c>
      <c r="I16" s="133" t="s">
        <v>81</v>
      </c>
    </row>
    <row r="17" spans="2:9" ht="14.25" customHeight="1">
      <c r="B17" s="2" t="s">
        <v>85</v>
      </c>
      <c r="D17" s="68">
        <f>SUM(D12:D15)</f>
        <v>631.74</v>
      </c>
      <c r="E17" s="136">
        <f>SUM(D17/D17)</f>
        <v>1</v>
      </c>
      <c r="F17" s="68">
        <f>SUM(F12:F15)</f>
        <v>99.65</v>
      </c>
      <c r="G17" s="136">
        <f>SUM(F17/F17)</f>
        <v>1</v>
      </c>
      <c r="H17" s="137">
        <f>SUM(D17,F17)</f>
        <v>731.39</v>
      </c>
      <c r="I17" s="136">
        <f>SUM(H17/H17)</f>
        <v>1</v>
      </c>
    </row>
    <row r="18" spans="4:9" ht="14.25" customHeight="1">
      <c r="D18" s="68"/>
      <c r="E18" s="133"/>
      <c r="F18" s="68"/>
      <c r="G18" s="133"/>
      <c r="H18" s="9"/>
      <c r="I18" s="60"/>
    </row>
    <row r="19" spans="2:8" ht="14.25" customHeight="1">
      <c r="B19" s="4" t="s">
        <v>86</v>
      </c>
      <c r="D19" s="68"/>
      <c r="E19" s="133"/>
      <c r="F19" s="68"/>
      <c r="G19" s="133"/>
      <c r="H19" s="138"/>
    </row>
    <row r="20" spans="2:8" ht="6.75" customHeight="1">
      <c r="B20" s="2"/>
      <c r="D20" s="68"/>
      <c r="E20" s="133"/>
      <c r="F20" s="68"/>
      <c r="G20" s="133"/>
      <c r="H20" s="138"/>
    </row>
    <row r="21" spans="2:9" ht="14.25" customHeight="1">
      <c r="B21" s="8">
        <v>1</v>
      </c>
      <c r="C21" s="2" t="s">
        <v>8</v>
      </c>
      <c r="D21" s="68">
        <v>24.79</v>
      </c>
      <c r="E21" s="135">
        <f>SUM(D21/D27)</f>
        <v>0.02464802736239262</v>
      </c>
      <c r="F21" s="68">
        <v>3.61</v>
      </c>
      <c r="G21" s="135">
        <f>SUM(F21/F27)</f>
        <v>0.0095788998859023</v>
      </c>
      <c r="H21" s="9">
        <f>SUM(D21,F21)</f>
        <v>28.4</v>
      </c>
      <c r="I21" s="135">
        <f>SUM(H21/H27)</f>
        <v>0.020540563997598776</v>
      </c>
    </row>
    <row r="22" spans="2:9" ht="14.25" customHeight="1">
      <c r="B22" s="8">
        <v>2</v>
      </c>
      <c r="C22" s="2" t="s">
        <v>9</v>
      </c>
      <c r="D22" s="68">
        <v>250.97</v>
      </c>
      <c r="E22" s="135">
        <f>SUM(D22/D27)</f>
        <v>0.249532691695832</v>
      </c>
      <c r="F22" s="68">
        <v>40.51</v>
      </c>
      <c r="G22" s="135">
        <f>SUM(F22/F27)</f>
        <v>0.10749064664207816</v>
      </c>
      <c r="H22" s="9">
        <f>SUM(D22,F22)</f>
        <v>291.48</v>
      </c>
      <c r="I22" s="135">
        <f>SUM(H22/H27)</f>
        <v>0.2108156195077497</v>
      </c>
    </row>
    <row r="23" spans="2:9" ht="14.25" customHeight="1">
      <c r="B23" s="8">
        <v>3</v>
      </c>
      <c r="C23" s="2" t="s">
        <v>10</v>
      </c>
      <c r="D23" s="68">
        <v>183.34</v>
      </c>
      <c r="E23" s="135">
        <f>SUM(D23/D27)</f>
        <v>0.1822900095450207</v>
      </c>
      <c r="F23" s="68">
        <v>36.47</v>
      </c>
      <c r="G23" s="135">
        <f>SUM(F23/F27)</f>
        <v>0.0967707697614562</v>
      </c>
      <c r="H23" s="9">
        <f>SUM(D23,F23)</f>
        <v>219.81</v>
      </c>
      <c r="I23" s="135">
        <f>SUM(H23/H27)</f>
        <v>0.1589796257856404</v>
      </c>
    </row>
    <row r="24" spans="2:9" ht="14.25" customHeight="1">
      <c r="B24" s="8">
        <v>4</v>
      </c>
      <c r="C24" s="2" t="s">
        <v>11</v>
      </c>
      <c r="D24" s="68">
        <v>172.64</v>
      </c>
      <c r="E24" s="135">
        <f>SUM(D24/D27)</f>
        <v>0.1716512885777919</v>
      </c>
      <c r="F24" s="68">
        <v>19.06</v>
      </c>
      <c r="G24" s="135">
        <f>SUM(F24/F27)</f>
        <v>0.05057446864966699</v>
      </c>
      <c r="H24" s="9">
        <f>SUM(D24,F24)</f>
        <v>191.7</v>
      </c>
      <c r="I24" s="135">
        <f>SUM(H24/H27)</f>
        <v>0.13864880698379173</v>
      </c>
    </row>
    <row r="25" spans="2:9" ht="14.25" customHeight="1">
      <c r="B25" s="8">
        <v>5</v>
      </c>
      <c r="C25" s="2" t="s">
        <v>15</v>
      </c>
      <c r="D25" s="68">
        <v>374.02</v>
      </c>
      <c r="E25" s="135">
        <f>SUM(D25/D27)</f>
        <v>0.3718779828189628</v>
      </c>
      <c r="F25" s="68">
        <v>277.22</v>
      </c>
      <c r="G25" s="135">
        <f>SUM(F25/F27)</f>
        <v>0.7355852150608964</v>
      </c>
      <c r="H25" s="9">
        <f>SUM(D25,F25)</f>
        <v>651.24</v>
      </c>
      <c r="I25" s="135">
        <f>SUM(H25/H27)</f>
        <v>0.4710153837252193</v>
      </c>
    </row>
    <row r="26" spans="3:9" ht="14.25" customHeight="1">
      <c r="C26" s="2" t="s">
        <v>32</v>
      </c>
      <c r="D26" s="68" t="s">
        <v>13</v>
      </c>
      <c r="E26" s="135" t="s">
        <v>84</v>
      </c>
      <c r="F26" s="68" t="s">
        <v>20</v>
      </c>
      <c r="G26" s="135" t="s">
        <v>20</v>
      </c>
      <c r="H26" s="68" t="s">
        <v>20</v>
      </c>
      <c r="I26" s="135" t="s">
        <v>81</v>
      </c>
    </row>
    <row r="27" spans="2:9" ht="14.25" customHeight="1">
      <c r="B27" s="2" t="s">
        <v>87</v>
      </c>
      <c r="D27" s="139">
        <f>SUM(D17,D25)</f>
        <v>1005.76</v>
      </c>
      <c r="E27" s="135">
        <f>SUM(D27/D27)</f>
        <v>1</v>
      </c>
      <c r="F27" s="68">
        <f>SUM(F17,F25)</f>
        <v>376.87</v>
      </c>
      <c r="G27" s="135">
        <f>SUM(F27/F27)</f>
        <v>1</v>
      </c>
      <c r="H27" s="40">
        <f>SUM(D27,F27)</f>
        <v>1382.63</v>
      </c>
      <c r="I27" s="135">
        <f>SUM(H27/H27)</f>
        <v>1</v>
      </c>
    </row>
    <row r="28" spans="4:8" ht="8.25" customHeight="1">
      <c r="D28" s="140"/>
      <c r="E28" s="141"/>
      <c r="F28" s="68"/>
      <c r="G28" s="133"/>
      <c r="H28" s="9"/>
    </row>
    <row r="29" spans="4:9" ht="22.5" customHeight="1">
      <c r="D29" s="68"/>
      <c r="E29" s="133"/>
      <c r="F29" s="68"/>
      <c r="G29" s="133"/>
      <c r="H29" s="138"/>
      <c r="I29" s="133"/>
    </row>
    <row r="30" spans="2:9" ht="34.5" customHeight="1">
      <c r="B30" s="142" t="s">
        <v>33</v>
      </c>
      <c r="D30" s="68"/>
      <c r="E30" s="133"/>
      <c r="F30" s="68"/>
      <c r="G30" s="133"/>
      <c r="H30" s="138"/>
      <c r="I30" s="60"/>
    </row>
    <row r="31" spans="2:9" ht="18" customHeight="1">
      <c r="B31" s="8">
        <v>1</v>
      </c>
      <c r="C31" s="2" t="s">
        <v>88</v>
      </c>
      <c r="D31" s="68">
        <v>163.52</v>
      </c>
      <c r="E31" s="135">
        <f>SUM(D31/D36)</f>
        <v>0.17873186940506508</v>
      </c>
      <c r="F31" s="68">
        <v>16.62</v>
      </c>
      <c r="G31" s="135">
        <f>SUM(F31/F36)</f>
        <v>0.12191007115088391</v>
      </c>
      <c r="H31" s="9">
        <f>SUM(D31,F31)</f>
        <v>180.14000000000001</v>
      </c>
      <c r="I31" s="135">
        <f>SUM(H31/H36)</f>
        <v>0.17136279751146288</v>
      </c>
    </row>
    <row r="32" spans="2:9" ht="14.25" customHeight="1">
      <c r="B32" s="8">
        <v>2</v>
      </c>
      <c r="C32" s="2" t="s">
        <v>9</v>
      </c>
      <c r="D32" s="68">
        <v>18.35</v>
      </c>
      <c r="E32" s="135">
        <f>SUM(D32/D36)</f>
        <v>0.020057056039523877</v>
      </c>
      <c r="F32" s="68">
        <v>2.76</v>
      </c>
      <c r="G32" s="135">
        <f>SUM(F32/F36)</f>
        <v>0.020244993765128734</v>
      </c>
      <c r="H32" s="9">
        <f>SUM(D32,F32)</f>
        <v>21.11</v>
      </c>
      <c r="I32" s="135">
        <f>SUM(H32/H36)</f>
        <v>0.020081429196552578</v>
      </c>
    </row>
    <row r="33" spans="2:9" ht="14.25" customHeight="1">
      <c r="B33" s="8">
        <v>3</v>
      </c>
      <c r="C33" s="2" t="s">
        <v>10</v>
      </c>
      <c r="D33" s="68">
        <v>456.31</v>
      </c>
      <c r="E33" s="135">
        <f>SUM(D33/D36)</f>
        <v>0.4987594137000076</v>
      </c>
      <c r="F33" s="68">
        <v>88.53</v>
      </c>
      <c r="G33" s="135">
        <f>SUM(F33/F36)</f>
        <v>0.6493801804445097</v>
      </c>
      <c r="H33" s="9">
        <f>SUM(D33,F33)</f>
        <v>544.84</v>
      </c>
      <c r="I33" s="135">
        <f>SUM(H33/H36)</f>
        <v>0.5182930309545101</v>
      </c>
    </row>
    <row r="34" spans="2:9" ht="14.25" customHeight="1">
      <c r="B34" s="8">
        <v>4</v>
      </c>
      <c r="C34" s="2" t="s">
        <v>11</v>
      </c>
      <c r="D34" s="68">
        <v>276.71</v>
      </c>
      <c r="E34" s="135">
        <f>SUM(D34/D36)</f>
        <v>0.3024516608554033</v>
      </c>
      <c r="F34" s="68">
        <v>28.42</v>
      </c>
      <c r="G34" s="135">
        <f>SUM(F34/F36)</f>
        <v>0.20846475463947778</v>
      </c>
      <c r="H34" s="9">
        <f>SUM(D34,F34)</f>
        <v>305.13</v>
      </c>
      <c r="I34" s="135">
        <f>SUM(H34/H36)</f>
        <v>0.29026274233747457</v>
      </c>
    </row>
    <row r="35" spans="3:9" ht="14.25" customHeight="1">
      <c r="C35" s="2" t="s">
        <v>12</v>
      </c>
      <c r="D35" s="68" t="s">
        <v>84</v>
      </c>
      <c r="E35" s="135" t="s">
        <v>84</v>
      </c>
      <c r="F35" s="68" t="s">
        <v>84</v>
      </c>
      <c r="G35" s="135" t="s">
        <v>84</v>
      </c>
      <c r="H35" s="68" t="s">
        <v>84</v>
      </c>
      <c r="I35" s="135" t="s">
        <v>84</v>
      </c>
    </row>
    <row r="36" spans="3:9" ht="14.25" customHeight="1">
      <c r="C36" s="2" t="s">
        <v>14</v>
      </c>
      <c r="D36" s="68">
        <f>SUM(D31:D34)</f>
        <v>914.8900000000001</v>
      </c>
      <c r="E36" s="135">
        <f>SUM(D36/D36)</f>
        <v>1</v>
      </c>
      <c r="F36" s="68">
        <f>SUM(F31:F34)</f>
        <v>136.32999999999998</v>
      </c>
      <c r="G36" s="135">
        <f>SUM(F36/F36)</f>
        <v>1</v>
      </c>
      <c r="H36" s="40">
        <f>SUM(D36,F36)</f>
        <v>1051.22</v>
      </c>
      <c r="I36" s="135">
        <f>SUM(H36/H36)</f>
        <v>1</v>
      </c>
    </row>
    <row r="37" spans="4:9" ht="39" customHeight="1">
      <c r="D37" s="68"/>
      <c r="E37" s="133"/>
      <c r="F37" s="68"/>
      <c r="G37" s="133"/>
      <c r="H37" s="9"/>
      <c r="I37" s="133"/>
    </row>
    <row r="38" spans="2:9" ht="14.25" customHeight="1">
      <c r="B38" s="142" t="s">
        <v>34</v>
      </c>
      <c r="D38" s="68"/>
      <c r="E38" s="133"/>
      <c r="F38" s="68"/>
      <c r="G38" s="133"/>
      <c r="H38" s="138"/>
      <c r="I38" s="133"/>
    </row>
    <row r="39" spans="1:9" ht="3.75" customHeight="1">
      <c r="A39" s="2"/>
      <c r="D39" s="68"/>
      <c r="E39" s="133" t="e">
        <f>SUM(D39/D39)</f>
        <v>#DIV/0!</v>
      </c>
      <c r="F39" s="68"/>
      <c r="G39" s="133" t="e">
        <f>SUM(F39/F39)</f>
        <v>#DIV/0!</v>
      </c>
      <c r="H39" s="143"/>
      <c r="I39" s="133" t="e">
        <f>SUM(H39/H39)</f>
        <v>#DIV/0!</v>
      </c>
    </row>
    <row r="40" spans="2:9" ht="14.25" customHeight="1">
      <c r="B40" s="8">
        <v>1</v>
      </c>
      <c r="C40" s="2" t="s">
        <v>22</v>
      </c>
      <c r="D40" s="139">
        <v>29.7</v>
      </c>
      <c r="E40" s="135">
        <f>SUM(D40/D45)</f>
        <v>0.006921705489588309</v>
      </c>
      <c r="F40" s="68">
        <v>5.23</v>
      </c>
      <c r="G40" s="135">
        <f>SUM(F40/F45)</f>
        <v>0.007346640632682016</v>
      </c>
      <c r="H40" s="40">
        <f>SUM(D40,F40)</f>
        <v>34.93</v>
      </c>
      <c r="I40" s="135">
        <f>SUM(H40/H45)</f>
        <v>0.006982173768774712</v>
      </c>
    </row>
    <row r="41" spans="2:9" ht="14.25" customHeight="1">
      <c r="B41" s="8">
        <v>2</v>
      </c>
      <c r="C41" s="2" t="s">
        <v>9</v>
      </c>
      <c r="D41" s="139">
        <v>15.04</v>
      </c>
      <c r="E41" s="135">
        <f>SUM(D41/D45)</f>
        <v>0.0035051330156029687</v>
      </c>
      <c r="F41" s="68">
        <v>3.33</v>
      </c>
      <c r="G41" s="135">
        <f>SUM(F41/F45)</f>
        <v>0.00467768896880136</v>
      </c>
      <c r="H41" s="40">
        <f>SUM(D41,F41)</f>
        <v>18.369999999999997</v>
      </c>
      <c r="I41" s="135">
        <f>SUM(H41/H45)</f>
        <v>0.003671987750712609</v>
      </c>
    </row>
    <row r="42" spans="1:9" ht="14.25" customHeight="1">
      <c r="A42" s="7"/>
      <c r="B42" s="8">
        <v>3</v>
      </c>
      <c r="C42" s="2" t="s">
        <v>10</v>
      </c>
      <c r="D42" s="139">
        <v>2517.32</v>
      </c>
      <c r="E42" s="135">
        <f>SUM(D42/D45)</f>
        <v>0.5866716384865469</v>
      </c>
      <c r="F42" s="68">
        <v>488.39</v>
      </c>
      <c r="G42" s="135">
        <f>SUM(F42/F45)</f>
        <v>0.6860470016435123</v>
      </c>
      <c r="H42" s="40">
        <f>SUM(D42,F42)</f>
        <v>3005.71</v>
      </c>
      <c r="I42" s="135">
        <f>SUM(H42/H45)</f>
        <v>0.6008127546104735</v>
      </c>
    </row>
    <row r="43" spans="2:9" ht="14.25" customHeight="1">
      <c r="B43" s="8">
        <v>4</v>
      </c>
      <c r="C43" s="2" t="s">
        <v>11</v>
      </c>
      <c r="D43" s="139">
        <v>1728.79</v>
      </c>
      <c r="E43" s="135">
        <f>SUM(D43/D45)</f>
        <v>0.4029015230082617</v>
      </c>
      <c r="F43" s="68">
        <v>214.94</v>
      </c>
      <c r="G43" s="135">
        <f>SUM(F43/F45)</f>
        <v>0.3019286687550043</v>
      </c>
      <c r="H43" s="40">
        <f>SUM(D43,F43)</f>
        <v>1943.73</v>
      </c>
      <c r="I43" s="135">
        <f>SUM(H43/H45)</f>
        <v>0.38853308387003926</v>
      </c>
    </row>
    <row r="44" spans="3:9" ht="14.25" customHeight="1">
      <c r="C44" s="2" t="s">
        <v>19</v>
      </c>
      <c r="D44" s="139" t="s">
        <v>13</v>
      </c>
      <c r="E44" s="135" t="s">
        <v>13</v>
      </c>
      <c r="F44" s="144" t="s">
        <v>13</v>
      </c>
      <c r="G44" s="135" t="s">
        <v>13</v>
      </c>
      <c r="H44" s="139" t="s">
        <v>13</v>
      </c>
      <c r="I44" s="135" t="s">
        <v>13</v>
      </c>
    </row>
    <row r="45" spans="3:9" ht="14.25" customHeight="1">
      <c r="C45" s="2" t="s">
        <v>14</v>
      </c>
      <c r="D45" s="139">
        <f>SUM(D40:D43)</f>
        <v>4290.85</v>
      </c>
      <c r="E45" s="135">
        <f>SUM(D45/D45)</f>
        <v>1</v>
      </c>
      <c r="F45" s="68">
        <f>SUM(F40:F43)</f>
        <v>711.89</v>
      </c>
      <c r="G45" s="135">
        <f>SUM(F45/F45)</f>
        <v>1</v>
      </c>
      <c r="H45" s="40">
        <f>SUM(H40:H43)</f>
        <v>5002.74</v>
      </c>
      <c r="I45" s="135">
        <f>SUM(H45/H45)</f>
        <v>1</v>
      </c>
    </row>
    <row r="46" spans="4:8" ht="14.25" customHeight="1">
      <c r="D46" s="9"/>
      <c r="E46" s="60"/>
      <c r="F46" s="9"/>
      <c r="G46" s="60"/>
      <c r="H46" s="9"/>
    </row>
    <row r="48" spans="2:7" ht="14.25" customHeight="1">
      <c r="B48" s="1" t="s">
        <v>89</v>
      </c>
      <c r="G48" s="60"/>
    </row>
    <row r="49" spans="3:7" ht="14.25" customHeight="1">
      <c r="C49" s="66"/>
      <c r="G49" s="60"/>
    </row>
    <row r="50" spans="4:7" ht="14.25" customHeight="1">
      <c r="D50" s="145"/>
      <c r="E50" s="60"/>
      <c r="F50" s="146">
        <v>1.12</v>
      </c>
      <c r="G50" s="60"/>
    </row>
    <row r="51" spans="4:7" ht="14.25" customHeight="1">
      <c r="D51" s="145"/>
      <c r="E51" s="60"/>
      <c r="G51" s="60"/>
    </row>
    <row r="52" spans="4:7" ht="14.25" customHeight="1">
      <c r="D52" s="9"/>
      <c r="E52" s="60"/>
      <c r="F52" s="9"/>
      <c r="G52" s="60"/>
    </row>
    <row r="53" spans="4:5" ht="14.25" customHeight="1">
      <c r="D53" s="9"/>
      <c r="E53" s="60"/>
    </row>
    <row r="54" spans="4:5" ht="14.25" customHeight="1">
      <c r="D54" s="9"/>
      <c r="E54" s="60"/>
    </row>
    <row r="55" spans="4:5" ht="14.25" customHeight="1">
      <c r="D55" s="9"/>
      <c r="E55" s="60"/>
    </row>
    <row r="56" spans="4:5" ht="14.25" customHeight="1">
      <c r="D56" s="9"/>
      <c r="E56" s="60"/>
    </row>
    <row r="57" spans="4:5" ht="14.25" customHeight="1">
      <c r="D57" s="9"/>
      <c r="E57" s="60"/>
    </row>
    <row r="58" spans="4:5" ht="14.25" customHeight="1">
      <c r="D58" s="9"/>
      <c r="E58" s="60"/>
    </row>
    <row r="59" spans="4:5" ht="14.25" customHeight="1">
      <c r="D59" s="9"/>
      <c r="E59" s="60"/>
    </row>
    <row r="60" spans="4:5" ht="14.25" customHeight="1">
      <c r="D60" s="9"/>
      <c r="E60" s="6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F6" sqref="F5:F6"/>
    </sheetView>
  </sheetViews>
  <sheetFormatPr defaultColWidth="9.75390625" defaultRowHeight="12.75"/>
  <cols>
    <col min="1" max="1" width="5.125" style="66" customWidth="1"/>
    <col min="2" max="2" width="14.875" style="66" customWidth="1"/>
    <col min="3" max="3" width="9.25390625" style="66" customWidth="1"/>
    <col min="4" max="4" width="11.50390625" style="66" customWidth="1"/>
    <col min="5" max="5" width="0.2421875" style="66" customWidth="1"/>
    <col min="6" max="6" width="13.25390625" style="66" customWidth="1"/>
    <col min="7" max="7" width="0.2421875" style="66" customWidth="1"/>
    <col min="8" max="8" width="12.25390625" style="66" customWidth="1"/>
    <col min="9" max="9" width="8.75390625" style="66" customWidth="1"/>
    <col min="10" max="16384" width="9.75390625" style="66" customWidth="1"/>
  </cols>
  <sheetData>
    <row r="1" spans="2:6" ht="14.25">
      <c r="B1" s="63"/>
      <c r="D1" s="3" t="s">
        <v>90</v>
      </c>
      <c r="E1" s="63"/>
      <c r="F1" s="63"/>
    </row>
    <row r="2" spans="2:8" ht="14.25">
      <c r="B2" s="147" t="s">
        <v>91</v>
      </c>
      <c r="C2" s="6"/>
      <c r="D2" s="63"/>
      <c r="E2" s="63"/>
      <c r="F2" s="63"/>
      <c r="G2" s="148"/>
      <c r="H2" s="148"/>
    </row>
    <row r="3" spans="2:8" ht="14.25">
      <c r="B3" s="63" t="s">
        <v>92</v>
      </c>
      <c r="D3" s="147"/>
      <c r="E3" s="147"/>
      <c r="F3" s="6"/>
      <c r="G3" s="148"/>
      <c r="H3" s="148"/>
    </row>
    <row r="4" spans="2:8" ht="13.5" customHeight="1">
      <c r="B4" s="63" t="s">
        <v>239</v>
      </c>
      <c r="D4" s="148"/>
      <c r="E4" s="148"/>
      <c r="F4" s="148"/>
      <c r="G4" s="148"/>
      <c r="H4" s="148"/>
    </row>
    <row r="5" spans="1:8" ht="13.5" customHeight="1">
      <c r="A5" s="149" t="s">
        <v>93</v>
      </c>
      <c r="B5" s="63"/>
      <c r="D5" s="148"/>
      <c r="E5" s="148"/>
      <c r="F5" s="148"/>
      <c r="G5" s="148"/>
      <c r="H5" s="148"/>
    </row>
    <row r="6" spans="2:8" ht="17.25" customHeight="1">
      <c r="B6" s="149"/>
      <c r="C6" s="148"/>
      <c r="D6" s="148"/>
      <c r="E6" s="148"/>
      <c r="F6" s="148"/>
      <c r="G6" s="148"/>
      <c r="H6"/>
    </row>
    <row r="7" spans="3:8" ht="12.75">
      <c r="C7" s="150" t="s">
        <v>94</v>
      </c>
      <c r="D7" s="151" t="s">
        <v>95</v>
      </c>
      <c r="E7" s="151"/>
      <c r="F7"/>
      <c r="G7"/>
      <c r="H7"/>
    </row>
    <row r="8" spans="2:9" ht="12.75">
      <c r="B8" s="152" t="s">
        <v>96</v>
      </c>
      <c r="C8" s="153" t="s">
        <v>97</v>
      </c>
      <c r="D8" s="151" t="s">
        <v>98</v>
      </c>
      <c r="E8" s="151"/>
      <c r="F8" s="151" t="s">
        <v>99</v>
      </c>
      <c r="G8" s="151"/>
      <c r="H8" s="151" t="s">
        <v>100</v>
      </c>
      <c r="I8" s="151" t="s">
        <v>100</v>
      </c>
    </row>
    <row r="9" spans="3:9" ht="12.75">
      <c r="C9" s="151" t="s">
        <v>4</v>
      </c>
      <c r="D9" s="101" t="s">
        <v>4</v>
      </c>
      <c r="F9" s="151" t="s">
        <v>4</v>
      </c>
      <c r="G9" s="151"/>
      <c r="H9" s="151" t="s">
        <v>4</v>
      </c>
      <c r="I9" s="151" t="s">
        <v>21</v>
      </c>
    </row>
    <row r="10" spans="2:9" ht="10.5" customHeight="1">
      <c r="B10" s="149" t="s">
        <v>101</v>
      </c>
      <c r="C10" s="154" t="s">
        <v>102</v>
      </c>
      <c r="D10" s="154" t="s">
        <v>102</v>
      </c>
      <c r="E10" s="154"/>
      <c r="F10" s="154" t="s">
        <v>102</v>
      </c>
      <c r="G10" s="154"/>
      <c r="H10" s="154" t="s">
        <v>102</v>
      </c>
      <c r="I10" s="154" t="s">
        <v>102</v>
      </c>
    </row>
    <row r="11" spans="1:9" ht="24.75" customHeight="1">
      <c r="A11" s="66">
        <v>1</v>
      </c>
      <c r="B11" s="149" t="s">
        <v>103</v>
      </c>
      <c r="C11" s="155">
        <v>43.98</v>
      </c>
      <c r="D11" s="155">
        <v>79.71</v>
      </c>
      <c r="E11" s="155"/>
      <c r="F11" s="155">
        <v>58.65</v>
      </c>
      <c r="G11" s="155"/>
      <c r="H11" s="155">
        <v>288.23</v>
      </c>
      <c r="I11" s="156">
        <v>223.55</v>
      </c>
    </row>
    <row r="12" spans="1:9" ht="24.75" customHeight="1">
      <c r="A12" s="66">
        <v>2</v>
      </c>
      <c r="B12" s="149" t="s">
        <v>104</v>
      </c>
      <c r="C12" s="155">
        <v>19.85</v>
      </c>
      <c r="D12" s="155">
        <v>115.63</v>
      </c>
      <c r="E12" s="155"/>
      <c r="F12" s="155">
        <v>30.28</v>
      </c>
      <c r="G12" s="155"/>
      <c r="H12" s="155">
        <v>153.69</v>
      </c>
      <c r="I12" s="156">
        <v>165.63</v>
      </c>
    </row>
    <row r="13" spans="1:9" ht="24.75" customHeight="1">
      <c r="A13" s="66">
        <v>3</v>
      </c>
      <c r="B13" s="149" t="s">
        <v>105</v>
      </c>
      <c r="C13" s="155">
        <v>57.88</v>
      </c>
      <c r="D13" s="155">
        <v>92.82</v>
      </c>
      <c r="E13" s="155"/>
      <c r="F13" s="155">
        <v>117.74</v>
      </c>
      <c r="G13" s="155"/>
      <c r="H13" s="155">
        <v>389.45</v>
      </c>
      <c r="I13" s="156">
        <v>417.9</v>
      </c>
    </row>
    <row r="14" spans="1:9" ht="24.75" customHeight="1">
      <c r="A14" s="66">
        <v>4</v>
      </c>
      <c r="B14" s="149" t="s">
        <v>106</v>
      </c>
      <c r="C14" s="155">
        <v>8.33</v>
      </c>
      <c r="D14" s="155">
        <v>17.55</v>
      </c>
      <c r="E14" s="155"/>
      <c r="F14" s="155">
        <v>5.28</v>
      </c>
      <c r="G14" s="155"/>
      <c r="H14" s="155">
        <v>31.76</v>
      </c>
      <c r="I14" s="156">
        <v>12.48</v>
      </c>
    </row>
    <row r="15" spans="1:9" ht="24.75" customHeight="1">
      <c r="A15" s="66">
        <v>5</v>
      </c>
      <c r="B15" s="149" t="s">
        <v>107</v>
      </c>
      <c r="C15" s="155">
        <v>79.93</v>
      </c>
      <c r="D15" s="155">
        <v>111.38</v>
      </c>
      <c r="E15" s="155"/>
      <c r="F15" s="155">
        <v>122.53</v>
      </c>
      <c r="G15" s="155"/>
      <c r="H15" s="155">
        <v>552.08</v>
      </c>
      <c r="I15" s="156">
        <v>573.97</v>
      </c>
    </row>
    <row r="16" spans="1:9" ht="24.75" customHeight="1">
      <c r="A16" s="66">
        <v>6</v>
      </c>
      <c r="B16" s="149" t="s">
        <v>108</v>
      </c>
      <c r="C16" s="155">
        <v>11.19</v>
      </c>
      <c r="D16" s="155">
        <v>84.97</v>
      </c>
      <c r="E16" s="155"/>
      <c r="F16" s="155">
        <v>17.87</v>
      </c>
      <c r="G16" s="155"/>
      <c r="H16" s="155">
        <v>86.98</v>
      </c>
      <c r="I16" s="156">
        <v>106.71</v>
      </c>
    </row>
    <row r="17" spans="1:9" ht="24.75" customHeight="1">
      <c r="A17" s="66">
        <v>7</v>
      </c>
      <c r="B17" s="149" t="s">
        <v>109</v>
      </c>
      <c r="C17" s="155">
        <v>49.76</v>
      </c>
      <c r="D17" s="155">
        <v>108.63</v>
      </c>
      <c r="E17" s="155"/>
      <c r="F17" s="155">
        <v>66.18</v>
      </c>
      <c r="G17" s="155"/>
      <c r="H17" s="155">
        <v>341.93</v>
      </c>
      <c r="I17" s="156">
        <v>369.63</v>
      </c>
    </row>
    <row r="18" spans="1:9" ht="24.75" customHeight="1">
      <c r="A18" s="66">
        <v>8</v>
      </c>
      <c r="B18" s="149" t="s">
        <v>110</v>
      </c>
      <c r="C18" s="155">
        <v>18.85</v>
      </c>
      <c r="D18" s="155">
        <v>67.64</v>
      </c>
      <c r="E18" s="155"/>
      <c r="F18" s="155">
        <v>22</v>
      </c>
      <c r="G18" s="155"/>
      <c r="H18" s="155">
        <v>129.29</v>
      </c>
      <c r="I18" s="156">
        <v>141.77</v>
      </c>
    </row>
    <row r="19" spans="1:9" ht="24.75" customHeight="1">
      <c r="A19" s="66">
        <v>9</v>
      </c>
      <c r="B19" s="149" t="s">
        <v>111</v>
      </c>
      <c r="C19" s="155">
        <v>154.25</v>
      </c>
      <c r="D19" s="155">
        <v>202.95</v>
      </c>
      <c r="E19" s="155"/>
      <c r="F19" s="155">
        <v>202.24</v>
      </c>
      <c r="G19" s="155"/>
      <c r="H19" s="157">
        <v>1129.85</v>
      </c>
      <c r="I19" s="158">
        <v>1142.44</v>
      </c>
    </row>
    <row r="20" spans="1:9" ht="24.75" customHeight="1">
      <c r="A20" s="66">
        <v>10</v>
      </c>
      <c r="B20" s="149" t="s">
        <v>112</v>
      </c>
      <c r="C20" s="155">
        <v>5.63</v>
      </c>
      <c r="D20" s="155">
        <v>8.6</v>
      </c>
      <c r="E20" s="155"/>
      <c r="F20" s="155">
        <v>2.78</v>
      </c>
      <c r="G20" s="155"/>
      <c r="H20" s="155">
        <v>29.65</v>
      </c>
      <c r="I20" s="156">
        <v>13.61</v>
      </c>
    </row>
    <row r="21" spans="1:9" ht="24.75" customHeight="1">
      <c r="A21" s="66">
        <v>11</v>
      </c>
      <c r="B21" s="149" t="s">
        <v>113</v>
      </c>
      <c r="C21" s="155">
        <v>74.86</v>
      </c>
      <c r="D21" s="155">
        <v>99.54</v>
      </c>
      <c r="E21" s="155"/>
      <c r="F21" s="155">
        <v>103.23</v>
      </c>
      <c r="G21" s="155"/>
      <c r="H21" s="155">
        <v>562.22</v>
      </c>
      <c r="I21" s="159">
        <v>595</v>
      </c>
    </row>
    <row r="22" spans="1:9" ht="24.75" customHeight="1">
      <c r="A22" s="66">
        <v>12</v>
      </c>
      <c r="B22" s="149" t="s">
        <v>114</v>
      </c>
      <c r="C22" s="155">
        <v>55.07</v>
      </c>
      <c r="D22" s="155">
        <v>108.13</v>
      </c>
      <c r="E22" s="155"/>
      <c r="F22" s="155">
        <v>58.71</v>
      </c>
      <c r="G22" s="155"/>
      <c r="H22" s="155">
        <v>367.08</v>
      </c>
      <c r="I22" s="156">
        <v>354.17</v>
      </c>
    </row>
    <row r="23" spans="1:9" ht="24.75" customHeight="1">
      <c r="A23" s="66">
        <v>13</v>
      </c>
      <c r="B23" s="149" t="s">
        <v>115</v>
      </c>
      <c r="C23" s="155">
        <v>65.15</v>
      </c>
      <c r="D23" s="155">
        <v>66.75</v>
      </c>
      <c r="E23" s="155"/>
      <c r="F23" s="155">
        <v>124.14</v>
      </c>
      <c r="G23" s="155"/>
      <c r="H23" s="155">
        <v>340.41</v>
      </c>
      <c r="I23" s="156">
        <v>332.72</v>
      </c>
    </row>
    <row r="24" spans="1:9" ht="24.75" customHeight="1">
      <c r="A24" s="66">
        <v>14</v>
      </c>
      <c r="B24" s="149" t="s">
        <v>116</v>
      </c>
      <c r="C24" s="155">
        <v>86.66</v>
      </c>
      <c r="D24" s="155">
        <v>218.33</v>
      </c>
      <c r="E24" s="155"/>
      <c r="F24" s="155">
        <v>119.59</v>
      </c>
      <c r="G24" s="155"/>
      <c r="H24" s="155">
        <v>600.12</v>
      </c>
      <c r="I24" s="156">
        <v>671.69</v>
      </c>
    </row>
    <row r="25" spans="3:9" ht="12.75">
      <c r="C25" s="155"/>
      <c r="D25" s="155"/>
      <c r="E25" s="155"/>
      <c r="F25" s="155"/>
      <c r="G25" s="155"/>
      <c r="H25" s="155"/>
      <c r="I25" s="156"/>
    </row>
    <row r="26" spans="2:9" ht="12.75">
      <c r="B26" s="66" t="s">
        <v>117</v>
      </c>
      <c r="C26" s="160" t="s">
        <v>20</v>
      </c>
      <c r="D26" s="160" t="s">
        <v>20</v>
      </c>
      <c r="E26" s="160" t="s">
        <v>20</v>
      </c>
      <c r="F26" s="160" t="s">
        <v>20</v>
      </c>
      <c r="G26" s="160" t="s">
        <v>20</v>
      </c>
      <c r="H26" s="160" t="s">
        <v>20</v>
      </c>
      <c r="I26" s="160" t="s">
        <v>20</v>
      </c>
    </row>
    <row r="27" spans="2:9" s="148" customFormat="1" ht="12.75">
      <c r="B27" s="152" t="s">
        <v>118</v>
      </c>
      <c r="C27" s="161">
        <f>SUM(C11:C24)</f>
        <v>731.39</v>
      </c>
      <c r="D27" s="161">
        <f>SUM(D11:D24)</f>
        <v>1382.6299999999999</v>
      </c>
      <c r="E27" s="161"/>
      <c r="F27" s="161">
        <f>SUM(F11:F24)</f>
        <v>1051.22</v>
      </c>
      <c r="G27" s="161"/>
      <c r="H27" s="161">
        <f>SUM(H11:H24)</f>
        <v>5002.74</v>
      </c>
      <c r="I27" s="161">
        <f>SUM(I11:I24)</f>
        <v>5121.27</v>
      </c>
    </row>
    <row r="28" spans="3:8" ht="12.75">
      <c r="C28" s="162"/>
      <c r="D28" s="162"/>
      <c r="E28" s="162"/>
      <c r="F28" s="162"/>
      <c r="G28" s="162"/>
      <c r="H28" s="162"/>
    </row>
    <row r="29" spans="2:9" ht="12.75">
      <c r="B29" s="148" t="s">
        <v>73</v>
      </c>
      <c r="C29" s="163">
        <f>SUM(C11,C13,C14,C15,C19,C20,C21,C22,C23,C24)</f>
        <v>631.74</v>
      </c>
      <c r="D29" s="163">
        <f aca="true" t="shared" si="0" ref="D29:I29">SUM(D11,D13,D14,D15,D19,D20,D21,D22,D23,D24)</f>
        <v>1005.76</v>
      </c>
      <c r="E29" s="163">
        <f t="shared" si="0"/>
        <v>0</v>
      </c>
      <c r="F29" s="163">
        <f t="shared" si="0"/>
        <v>914.89</v>
      </c>
      <c r="G29" s="163">
        <f t="shared" si="0"/>
        <v>0</v>
      </c>
      <c r="H29" s="163">
        <f t="shared" si="0"/>
        <v>4290.849999999999</v>
      </c>
      <c r="I29" s="163">
        <f t="shared" si="0"/>
        <v>4337.530000000001</v>
      </c>
    </row>
    <row r="30" spans="2:9" ht="12.75">
      <c r="B30" s="148" t="s">
        <v>119</v>
      </c>
      <c r="C30" s="163">
        <f>SUM(C12,C16,C17,C18)</f>
        <v>99.65</v>
      </c>
      <c r="D30" s="163">
        <f aca="true" t="shared" si="1" ref="D30:I30">SUM(D12,D16,D17,D18)</f>
        <v>376.87</v>
      </c>
      <c r="E30" s="163">
        <f t="shared" si="1"/>
        <v>0</v>
      </c>
      <c r="F30" s="163">
        <f t="shared" si="1"/>
        <v>136.33</v>
      </c>
      <c r="G30" s="163">
        <f t="shared" si="1"/>
        <v>0</v>
      </c>
      <c r="H30" s="163">
        <f t="shared" si="1"/>
        <v>711.89</v>
      </c>
      <c r="I30" s="163">
        <f t="shared" si="1"/>
        <v>783.74</v>
      </c>
    </row>
    <row r="31" spans="3:8" ht="12.75">
      <c r="C31" s="164"/>
      <c r="E31" s="164"/>
      <c r="F31" s="164"/>
      <c r="G31" s="164"/>
      <c r="H31" s="164"/>
    </row>
    <row r="32" spans="3:9" ht="12.75">
      <c r="C32" s="164"/>
      <c r="D32" s="164"/>
      <c r="E32" s="164"/>
      <c r="F32" s="164"/>
      <c r="G32" s="164"/>
      <c r="H32" s="164"/>
      <c r="I32" s="164"/>
    </row>
    <row r="33" spans="3:8" ht="12.75">
      <c r="C33" s="164"/>
      <c r="E33" s="164"/>
      <c r="F33" s="164"/>
      <c r="G33" s="164"/>
      <c r="H33" s="164"/>
    </row>
    <row r="34" spans="3:8" ht="12.75">
      <c r="C34" s="164"/>
      <c r="D34" s="164"/>
      <c r="E34" s="164"/>
      <c r="F34" s="164"/>
      <c r="G34" s="164"/>
      <c r="H34" s="164"/>
    </row>
    <row r="35" spans="3:8" ht="12.75">
      <c r="C35" s="164"/>
      <c r="D35" s="164"/>
      <c r="E35" s="164"/>
      <c r="F35" s="164"/>
      <c r="G35" s="164"/>
      <c r="H35" s="164"/>
    </row>
    <row r="36" spans="3:8" ht="12.75">
      <c r="C36" s="164"/>
      <c r="E36" s="164"/>
      <c r="F36" s="164"/>
      <c r="G36" s="164"/>
      <c r="H36" s="164"/>
    </row>
    <row r="37" spans="3:8" ht="12.75">
      <c r="C37" s="164"/>
      <c r="D37" s="164"/>
      <c r="E37" s="164"/>
      <c r="F37" s="164"/>
      <c r="G37" s="164"/>
      <c r="H37" s="164"/>
    </row>
    <row r="38" spans="3:8" ht="12.75">
      <c r="C38" s="164"/>
      <c r="D38" s="165">
        <v>1.13</v>
      </c>
      <c r="E38" s="164"/>
      <c r="F38" s="164"/>
      <c r="G38" s="164"/>
      <c r="H38" s="16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4" sqref="C4"/>
    </sheetView>
  </sheetViews>
  <sheetFormatPr defaultColWidth="9.75390625" defaultRowHeight="12.75"/>
  <cols>
    <col min="1" max="1" width="3.25390625" style="17" customWidth="1"/>
    <col min="2" max="2" width="11.75390625" style="17" customWidth="1"/>
    <col min="3" max="3" width="7.50390625" style="17" customWidth="1"/>
    <col min="4" max="4" width="9.00390625" style="83" customWidth="1"/>
    <col min="5" max="5" width="10.00390625" style="17" customWidth="1"/>
    <col min="6" max="6" width="10.875" style="17" customWidth="1"/>
    <col min="7" max="7" width="9.875" style="17" customWidth="1"/>
    <col min="8" max="8" width="12.00390625" style="100" customWidth="1"/>
    <col min="9" max="9" width="9.375" style="100" customWidth="1"/>
    <col min="10" max="10" width="2.00390625" style="17" customWidth="1"/>
    <col min="11" max="11" width="3.125" style="17" customWidth="1"/>
    <col min="12" max="12" width="3.50390625" style="17" customWidth="1"/>
    <col min="13" max="255" width="9.75390625" style="17" customWidth="1"/>
    <col min="256" max="16384" width="9.75390625" style="17" customWidth="1"/>
  </cols>
  <sheetData>
    <row r="1" ht="12.75">
      <c r="E1" s="101" t="s">
        <v>120</v>
      </c>
    </row>
    <row r="2" spans="3:6" ht="12.75">
      <c r="C2" s="100" t="s">
        <v>121</v>
      </c>
      <c r="F2"/>
    </row>
    <row r="4" spans="1:9" s="100" customFormat="1" ht="12.75">
      <c r="A4" s="166" t="s">
        <v>122</v>
      </c>
      <c r="D4" s="101"/>
      <c r="E4" s="167"/>
      <c r="F4" s="19" t="s">
        <v>14</v>
      </c>
      <c r="H4" s="19" t="s">
        <v>123</v>
      </c>
      <c r="I4" s="19" t="s">
        <v>124</v>
      </c>
    </row>
    <row r="5" spans="3:9" s="100" customFormat="1" ht="12.75">
      <c r="C5" s="19" t="s">
        <v>125</v>
      </c>
      <c r="D5" s="19" t="s">
        <v>35</v>
      </c>
      <c r="E5" s="19" t="s">
        <v>126</v>
      </c>
      <c r="F5" s="19" t="s">
        <v>127</v>
      </c>
      <c r="G5" s="19" t="s">
        <v>95</v>
      </c>
      <c r="H5" s="19" t="s">
        <v>128</v>
      </c>
      <c r="I5" s="19" t="s">
        <v>95</v>
      </c>
    </row>
    <row r="6" spans="2:9" s="100" customFormat="1" ht="12.75">
      <c r="B6" s="168" t="s">
        <v>129</v>
      </c>
      <c r="C6" s="19" t="s">
        <v>4</v>
      </c>
      <c r="D6" s="19" t="s">
        <v>4</v>
      </c>
      <c r="E6" s="19" t="s">
        <v>4</v>
      </c>
      <c r="F6" s="19" t="s">
        <v>4</v>
      </c>
      <c r="G6" s="19" t="s">
        <v>4</v>
      </c>
      <c r="H6" s="19" t="s">
        <v>130</v>
      </c>
      <c r="I6" s="19" t="s">
        <v>4</v>
      </c>
    </row>
    <row r="7" spans="2:9" ht="15.75" customHeight="1">
      <c r="B7" s="166" t="s">
        <v>102</v>
      </c>
      <c r="C7" s="20" t="s">
        <v>131</v>
      </c>
      <c r="D7" s="20" t="s">
        <v>102</v>
      </c>
      <c r="E7" s="20" t="s">
        <v>132</v>
      </c>
      <c r="F7" s="20" t="s">
        <v>133</v>
      </c>
      <c r="G7" s="20" t="s">
        <v>131</v>
      </c>
      <c r="H7" s="19" t="s">
        <v>134</v>
      </c>
      <c r="I7" s="19" t="s">
        <v>135</v>
      </c>
    </row>
    <row r="8" spans="1:9" ht="24.75" customHeight="1">
      <c r="A8" s="169">
        <v>1</v>
      </c>
      <c r="B8" s="166" t="s">
        <v>103</v>
      </c>
      <c r="C8" s="170">
        <v>0.5</v>
      </c>
      <c r="D8" s="171">
        <v>9.88</v>
      </c>
      <c r="E8" s="170">
        <v>9.76</v>
      </c>
      <c r="F8" s="170">
        <v>23.84</v>
      </c>
      <c r="G8" s="170">
        <v>35.73</v>
      </c>
      <c r="H8" s="172">
        <f aca="true" t="shared" si="0" ref="H8:H21">SUM(C8,D8,E8,F8)</f>
        <v>43.980000000000004</v>
      </c>
      <c r="I8" s="172">
        <f aca="true" t="shared" si="1" ref="I8:I21">SUM(C8,D8,E8,F8,G8)</f>
        <v>79.71000000000001</v>
      </c>
    </row>
    <row r="9" spans="1:9" ht="24.75" customHeight="1">
      <c r="A9" s="169">
        <f>SUM(A8+1)</f>
        <v>2</v>
      </c>
      <c r="B9" s="166" t="s">
        <v>104</v>
      </c>
      <c r="C9" s="170">
        <v>0.61</v>
      </c>
      <c r="D9" s="171">
        <v>6.95</v>
      </c>
      <c r="E9" s="170">
        <v>7.86</v>
      </c>
      <c r="F9" s="170">
        <v>4.43</v>
      </c>
      <c r="G9" s="170">
        <v>95.78</v>
      </c>
      <c r="H9" s="172">
        <f t="shared" si="0"/>
        <v>19.85</v>
      </c>
      <c r="I9" s="172">
        <f t="shared" si="1"/>
        <v>115.63</v>
      </c>
    </row>
    <row r="10" spans="1:9" ht="24.75" customHeight="1">
      <c r="A10" s="169">
        <f>SUM(A9+1)</f>
        <v>3</v>
      </c>
      <c r="B10" s="166" t="s">
        <v>105</v>
      </c>
      <c r="C10" s="170">
        <v>4.13</v>
      </c>
      <c r="D10" s="171">
        <v>23.99</v>
      </c>
      <c r="E10" s="170">
        <v>18.08</v>
      </c>
      <c r="F10" s="170">
        <v>11.68</v>
      </c>
      <c r="G10" s="170">
        <v>34.94</v>
      </c>
      <c r="H10" s="172">
        <f t="shared" si="0"/>
        <v>57.879999999999995</v>
      </c>
      <c r="I10" s="172">
        <f t="shared" si="1"/>
        <v>92.82</v>
      </c>
    </row>
    <row r="11" spans="1:9" ht="24.75" customHeight="1">
      <c r="A11" s="169">
        <v>4</v>
      </c>
      <c r="B11" s="166" t="s">
        <v>106</v>
      </c>
      <c r="C11" s="170">
        <v>0.03</v>
      </c>
      <c r="D11" s="171">
        <v>0.71</v>
      </c>
      <c r="E11" s="170">
        <v>0.36</v>
      </c>
      <c r="F11" s="170">
        <v>7.23</v>
      </c>
      <c r="G11" s="170">
        <v>9.22</v>
      </c>
      <c r="H11" s="172">
        <f t="shared" si="0"/>
        <v>8.33</v>
      </c>
      <c r="I11" s="172">
        <f t="shared" si="1"/>
        <v>17.55</v>
      </c>
    </row>
    <row r="12" spans="1:9" ht="24.75" customHeight="1">
      <c r="A12" s="169">
        <v>5</v>
      </c>
      <c r="B12" s="166" t="s">
        <v>107</v>
      </c>
      <c r="C12" s="170">
        <v>4.11</v>
      </c>
      <c r="D12" s="171">
        <v>31.73</v>
      </c>
      <c r="E12" s="170">
        <v>24.63</v>
      </c>
      <c r="F12" s="170">
        <v>19.46</v>
      </c>
      <c r="G12" s="170">
        <v>31.45</v>
      </c>
      <c r="H12" s="172">
        <f t="shared" si="0"/>
        <v>79.93</v>
      </c>
      <c r="I12" s="172">
        <f t="shared" si="1"/>
        <v>111.38000000000001</v>
      </c>
    </row>
    <row r="13" spans="1:9" ht="24.75" customHeight="1">
      <c r="A13" s="169">
        <v>6</v>
      </c>
      <c r="B13" s="166" t="s">
        <v>108</v>
      </c>
      <c r="C13" s="170">
        <v>0.23</v>
      </c>
      <c r="D13" s="171">
        <v>4.25</v>
      </c>
      <c r="E13" s="170">
        <v>5.32</v>
      </c>
      <c r="F13" s="170">
        <v>1.39</v>
      </c>
      <c r="G13" s="170">
        <v>73.78</v>
      </c>
      <c r="H13" s="172">
        <f t="shared" si="0"/>
        <v>11.190000000000001</v>
      </c>
      <c r="I13" s="172">
        <f t="shared" si="1"/>
        <v>84.97</v>
      </c>
    </row>
    <row r="14" spans="1:9" ht="24.75" customHeight="1">
      <c r="A14" s="169">
        <f aca="true" t="shared" si="2" ref="A14:A21">SUM(A13+1)</f>
        <v>7</v>
      </c>
      <c r="B14" s="166" t="s">
        <v>109</v>
      </c>
      <c r="C14" s="170">
        <v>2.39</v>
      </c>
      <c r="D14" s="171">
        <v>21.98</v>
      </c>
      <c r="E14" s="170">
        <v>16.09</v>
      </c>
      <c r="F14" s="170">
        <v>9.3</v>
      </c>
      <c r="G14" s="170">
        <v>58.87</v>
      </c>
      <c r="H14" s="172">
        <f t="shared" si="0"/>
        <v>49.760000000000005</v>
      </c>
      <c r="I14" s="172">
        <f t="shared" si="1"/>
        <v>108.63</v>
      </c>
    </row>
    <row r="15" spans="1:9" ht="24.75" customHeight="1">
      <c r="A15" s="169">
        <f t="shared" si="2"/>
        <v>8</v>
      </c>
      <c r="B15" s="166" t="s">
        <v>110</v>
      </c>
      <c r="C15" s="170">
        <v>0.38</v>
      </c>
      <c r="D15" s="171">
        <v>7.33</v>
      </c>
      <c r="E15" s="170">
        <v>7.2</v>
      </c>
      <c r="F15" s="170">
        <v>3.94</v>
      </c>
      <c r="G15" s="170">
        <v>48.79</v>
      </c>
      <c r="H15" s="172">
        <f t="shared" si="0"/>
        <v>18.85</v>
      </c>
      <c r="I15" s="172">
        <f t="shared" si="1"/>
        <v>67.64</v>
      </c>
    </row>
    <row r="16" spans="1:9" ht="24.75" customHeight="1">
      <c r="A16" s="169">
        <f t="shared" si="2"/>
        <v>9</v>
      </c>
      <c r="B16" s="166" t="s">
        <v>111</v>
      </c>
      <c r="C16" s="170">
        <v>6.13</v>
      </c>
      <c r="D16" s="171">
        <v>65.21</v>
      </c>
      <c r="E16" s="170">
        <v>47.06</v>
      </c>
      <c r="F16" s="170">
        <v>35.85</v>
      </c>
      <c r="G16" s="170">
        <v>48.7</v>
      </c>
      <c r="H16" s="172">
        <f t="shared" si="0"/>
        <v>154.25</v>
      </c>
      <c r="I16" s="172">
        <f t="shared" si="1"/>
        <v>202.95</v>
      </c>
    </row>
    <row r="17" spans="1:9" ht="24.75" customHeight="1">
      <c r="A17" s="169">
        <f t="shared" si="2"/>
        <v>10</v>
      </c>
      <c r="B17" s="166" t="s">
        <v>112</v>
      </c>
      <c r="C17" s="170">
        <v>0</v>
      </c>
      <c r="D17" s="171">
        <v>0.45</v>
      </c>
      <c r="E17" s="170">
        <v>0.19</v>
      </c>
      <c r="F17" s="170">
        <v>4.99</v>
      </c>
      <c r="G17" s="170">
        <v>2.97</v>
      </c>
      <c r="H17" s="172">
        <f t="shared" si="0"/>
        <v>5.63</v>
      </c>
      <c r="I17" s="172">
        <f t="shared" si="1"/>
        <v>8.6</v>
      </c>
    </row>
    <row r="18" spans="1:9" ht="24.75" customHeight="1">
      <c r="A18" s="169">
        <f t="shared" si="2"/>
        <v>11</v>
      </c>
      <c r="B18" s="166" t="s">
        <v>113</v>
      </c>
      <c r="C18" s="170">
        <v>2.83</v>
      </c>
      <c r="D18" s="171">
        <v>30.17</v>
      </c>
      <c r="E18" s="170">
        <v>26.49</v>
      </c>
      <c r="F18" s="170">
        <v>15.37</v>
      </c>
      <c r="G18" s="170">
        <v>24.68</v>
      </c>
      <c r="H18" s="172">
        <f t="shared" si="0"/>
        <v>74.86</v>
      </c>
      <c r="I18" s="172">
        <f t="shared" si="1"/>
        <v>99.53999999999999</v>
      </c>
    </row>
    <row r="19" spans="1:9" ht="24.75" customHeight="1">
      <c r="A19" s="169">
        <f t="shared" si="2"/>
        <v>12</v>
      </c>
      <c r="B19" s="166" t="s">
        <v>114</v>
      </c>
      <c r="C19" s="170">
        <v>1.08</v>
      </c>
      <c r="D19" s="171">
        <v>21.69</v>
      </c>
      <c r="E19" s="170">
        <v>14.8</v>
      </c>
      <c r="F19" s="170">
        <v>17.5</v>
      </c>
      <c r="G19" s="170">
        <v>53.06</v>
      </c>
      <c r="H19" s="172">
        <f t="shared" si="0"/>
        <v>55.07000000000001</v>
      </c>
      <c r="I19" s="172">
        <f t="shared" si="1"/>
        <v>108.13000000000001</v>
      </c>
    </row>
    <row r="20" spans="1:9" ht="24.75" customHeight="1">
      <c r="A20" s="169">
        <f t="shared" si="2"/>
        <v>13</v>
      </c>
      <c r="B20" s="166" t="s">
        <v>115</v>
      </c>
      <c r="C20" s="170">
        <v>1.58</v>
      </c>
      <c r="D20" s="171">
        <v>29.81</v>
      </c>
      <c r="E20" s="170">
        <v>12</v>
      </c>
      <c r="F20" s="170">
        <v>21.76</v>
      </c>
      <c r="G20" s="170">
        <v>1.6</v>
      </c>
      <c r="H20" s="172">
        <f t="shared" si="0"/>
        <v>65.15</v>
      </c>
      <c r="I20" s="172">
        <f t="shared" si="1"/>
        <v>66.75</v>
      </c>
    </row>
    <row r="21" spans="1:9" ht="24.75" customHeight="1">
      <c r="A21" s="169">
        <f t="shared" si="2"/>
        <v>14</v>
      </c>
      <c r="B21" s="166" t="s">
        <v>116</v>
      </c>
      <c r="C21" s="170">
        <v>4.4</v>
      </c>
      <c r="D21" s="171">
        <v>37.33</v>
      </c>
      <c r="E21" s="170">
        <v>29.97</v>
      </c>
      <c r="F21" s="170">
        <v>14.96</v>
      </c>
      <c r="G21" s="170">
        <v>131.67</v>
      </c>
      <c r="H21" s="172">
        <f t="shared" si="0"/>
        <v>86.66</v>
      </c>
      <c r="I21" s="172">
        <f t="shared" si="1"/>
        <v>218.32999999999998</v>
      </c>
    </row>
    <row r="22" spans="3:9" ht="12.75">
      <c r="C22" s="170"/>
      <c r="D22" s="171"/>
      <c r="E22" s="170"/>
      <c r="F22" s="170"/>
      <c r="G22" s="170"/>
      <c r="H22" s="172"/>
      <c r="I22" s="172"/>
    </row>
    <row r="23" spans="2:9" ht="12.75">
      <c r="B23" s="17" t="s">
        <v>117</v>
      </c>
      <c r="C23" s="171" t="s">
        <v>136</v>
      </c>
      <c r="D23" s="171" t="s">
        <v>136</v>
      </c>
      <c r="E23" s="171" t="s">
        <v>136</v>
      </c>
      <c r="F23" s="171" t="s">
        <v>136</v>
      </c>
      <c r="G23" s="171" t="s">
        <v>136</v>
      </c>
      <c r="H23" s="173" t="s">
        <v>136</v>
      </c>
      <c r="I23" s="173" t="s">
        <v>136</v>
      </c>
    </row>
    <row r="24" spans="2:9" ht="12.75">
      <c r="B24" s="166" t="s">
        <v>118</v>
      </c>
      <c r="C24" s="170">
        <f>SUM(C8:C21)</f>
        <v>28.4</v>
      </c>
      <c r="D24" s="171">
        <f>SUM(D8:D21)</f>
        <v>291.47999999999996</v>
      </c>
      <c r="E24" s="170">
        <f>SUM(E8:E21)</f>
        <v>219.81000000000003</v>
      </c>
      <c r="F24" s="170">
        <f>SUM(F8:F21)</f>
        <v>191.7</v>
      </c>
      <c r="G24" s="170">
        <f>SUM(G8:G21)</f>
        <v>651.24</v>
      </c>
      <c r="H24" s="172">
        <f>SUM(C24,D24,E24,F24)</f>
        <v>731.3899999999999</v>
      </c>
      <c r="I24" s="174">
        <f>SUM(C24,D24,E24,F24,G24)</f>
        <v>1382.6299999999999</v>
      </c>
    </row>
    <row r="25" spans="2:9" ht="12.75">
      <c r="B25" s="166"/>
      <c r="C25" s="170"/>
      <c r="D25" s="171"/>
      <c r="E25" s="170"/>
      <c r="F25" s="170"/>
      <c r="G25" s="170"/>
      <c r="H25" s="172"/>
      <c r="I25" s="174"/>
    </row>
    <row r="26" spans="2:9" ht="12.75">
      <c r="B26" s="166" t="s">
        <v>73</v>
      </c>
      <c r="C26" s="175">
        <f aca="true" t="shared" si="3" ref="C26:I26">SUM(C8,C10,C11,C12,C16,C17,C18,C19,C20,C21)</f>
        <v>24.789999999999992</v>
      </c>
      <c r="D26" s="176">
        <f t="shared" si="3"/>
        <v>250.96999999999997</v>
      </c>
      <c r="E26" s="177">
        <f t="shared" si="3"/>
        <v>183.34</v>
      </c>
      <c r="F26" s="177">
        <f t="shared" si="3"/>
        <v>172.64000000000001</v>
      </c>
      <c r="G26" s="177">
        <f t="shared" si="3"/>
        <v>374.02</v>
      </c>
      <c r="H26" s="178">
        <f t="shared" si="3"/>
        <v>631.74</v>
      </c>
      <c r="I26" s="178">
        <f t="shared" si="3"/>
        <v>1005.76</v>
      </c>
    </row>
    <row r="27" spans="2:9" ht="12.75">
      <c r="B27" s="17" t="s">
        <v>119</v>
      </c>
      <c r="C27" s="179">
        <f aca="true" t="shared" si="4" ref="C27:I27">SUM(C9,C13,C14,C15)</f>
        <v>3.61</v>
      </c>
      <c r="D27" s="180">
        <f t="shared" si="4"/>
        <v>40.51</v>
      </c>
      <c r="E27" s="180">
        <f t="shared" si="4"/>
        <v>36.47</v>
      </c>
      <c r="F27" s="180">
        <f t="shared" si="4"/>
        <v>19.060000000000002</v>
      </c>
      <c r="G27" s="180">
        <f t="shared" si="4"/>
        <v>277.22</v>
      </c>
      <c r="H27" s="181">
        <f t="shared" si="4"/>
        <v>99.65</v>
      </c>
      <c r="I27" s="181">
        <f t="shared" si="4"/>
        <v>376.87</v>
      </c>
    </row>
    <row r="28" spans="3:9" ht="12.75">
      <c r="C28" s="182"/>
      <c r="E28" s="182"/>
      <c r="G28" s="170"/>
      <c r="I28" s="183"/>
    </row>
    <row r="29" spans="3:9" ht="12.75">
      <c r="C29" s="182"/>
      <c r="D29" s="184"/>
      <c r="E29" s="182"/>
      <c r="G29" s="170"/>
      <c r="I29" s="183"/>
    </row>
    <row r="30" spans="3:9" ht="12.75">
      <c r="C30" s="182"/>
      <c r="D30" s="184"/>
      <c r="G30" s="170"/>
      <c r="I30" s="183"/>
    </row>
    <row r="31" spans="3:9" ht="12.75">
      <c r="C31" s="182"/>
      <c r="D31" s="184"/>
      <c r="F31" s="182"/>
      <c r="G31" s="170"/>
      <c r="I31" s="183"/>
    </row>
    <row r="32" spans="3:9" ht="12.75">
      <c r="C32" s="182"/>
      <c r="D32" s="184"/>
      <c r="F32" s="182"/>
      <c r="G32" s="170"/>
      <c r="I32" s="183"/>
    </row>
    <row r="33" spans="4:9" ht="12.75">
      <c r="D33" s="184"/>
      <c r="F33" s="182"/>
      <c r="G33" s="170"/>
      <c r="I33" s="183"/>
    </row>
    <row r="34" spans="4:9" ht="12.75">
      <c r="D34" s="184"/>
      <c r="F34" s="182"/>
      <c r="G34" s="170"/>
      <c r="I34" s="183"/>
    </row>
    <row r="35" spans="4:9" ht="12.75">
      <c r="D35" s="184"/>
      <c r="F35" s="182"/>
      <c r="G35" s="170"/>
      <c r="I35" s="183"/>
    </row>
    <row r="36" spans="4:9" ht="12.75">
      <c r="D36" s="184"/>
      <c r="E36" s="171">
        <v>1.14</v>
      </c>
      <c r="F36" s="182"/>
      <c r="G36" s="170"/>
      <c r="I36" s="183"/>
    </row>
    <row r="37" spans="4:9" ht="12.75">
      <c r="D37" s="184"/>
      <c r="F37" s="182"/>
      <c r="G37" s="170"/>
      <c r="I37" s="18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" sqref="C1"/>
    </sheetView>
  </sheetViews>
  <sheetFormatPr defaultColWidth="9.75390625" defaultRowHeight="24.75" customHeight="1"/>
  <cols>
    <col min="1" max="1" width="3.75390625" style="17" customWidth="1"/>
    <col min="2" max="2" width="13.625" style="17" customWidth="1"/>
    <col min="3" max="3" width="11.25390625" style="17" customWidth="1"/>
    <col min="4" max="4" width="11.75390625" style="17" customWidth="1"/>
    <col min="5" max="5" width="12.625" style="17" customWidth="1"/>
    <col min="6" max="6" width="12.75390625" style="17" customWidth="1"/>
    <col min="7" max="7" width="13.75390625" style="100" customWidth="1"/>
    <col min="8" max="8" width="2.625" style="17" customWidth="1"/>
    <col min="9" max="10" width="2.50390625" style="17" customWidth="1"/>
    <col min="11" max="11" width="5.75390625" style="17" customWidth="1"/>
    <col min="12" max="16384" width="9.75390625" style="17" customWidth="1"/>
  </cols>
  <sheetData>
    <row r="1" ht="24.75" customHeight="1">
      <c r="D1" s="101" t="s">
        <v>137</v>
      </c>
    </row>
    <row r="2" ht="22.5" customHeight="1">
      <c r="C2" s="168" t="s">
        <v>138</v>
      </c>
    </row>
    <row r="3" ht="15.75" customHeight="1">
      <c r="B3" s="168"/>
    </row>
    <row r="4" spans="1:7" ht="14.25" customHeight="1">
      <c r="A4" s="166" t="s">
        <v>139</v>
      </c>
      <c r="G4" s="101" t="s">
        <v>14</v>
      </c>
    </row>
    <row r="5" spans="3:7" s="100" customFormat="1" ht="13.5" customHeight="1">
      <c r="C5" s="19" t="s">
        <v>125</v>
      </c>
      <c r="D5" s="19" t="s">
        <v>140</v>
      </c>
      <c r="E5" s="19" t="s">
        <v>126</v>
      </c>
      <c r="F5" s="19" t="s">
        <v>127</v>
      </c>
      <c r="G5" s="19" t="s">
        <v>99</v>
      </c>
    </row>
    <row r="6" spans="2:7" s="100" customFormat="1" ht="14.25" customHeight="1">
      <c r="B6" s="168" t="s">
        <v>129</v>
      </c>
      <c r="C6" s="19" t="s">
        <v>4</v>
      </c>
      <c r="D6" s="19" t="s">
        <v>4</v>
      </c>
      <c r="E6" s="19" t="s">
        <v>4</v>
      </c>
      <c r="F6" s="19" t="s">
        <v>4</v>
      </c>
      <c r="G6" s="19" t="s">
        <v>4</v>
      </c>
    </row>
    <row r="7" spans="2:7" ht="12.75" customHeight="1">
      <c r="B7" s="166" t="s">
        <v>102</v>
      </c>
      <c r="C7" s="20" t="s">
        <v>131</v>
      </c>
      <c r="D7" s="20" t="s">
        <v>102</v>
      </c>
      <c r="E7" s="20" t="s">
        <v>132</v>
      </c>
      <c r="F7" s="20" t="s">
        <v>102</v>
      </c>
      <c r="G7" s="19" t="s">
        <v>135</v>
      </c>
    </row>
    <row r="8" spans="1:7" ht="24.75" customHeight="1">
      <c r="A8" s="169">
        <v>1</v>
      </c>
      <c r="B8" s="166" t="s">
        <v>103</v>
      </c>
      <c r="C8" s="170">
        <v>21.4</v>
      </c>
      <c r="D8" s="170">
        <v>0.76</v>
      </c>
      <c r="E8" s="170">
        <v>22.6</v>
      </c>
      <c r="F8" s="170">
        <v>13.89</v>
      </c>
      <c r="G8" s="172">
        <f aca="true" t="shared" si="0" ref="G8:G21">SUM(C8,D8,E8,F8)</f>
        <v>58.650000000000006</v>
      </c>
    </row>
    <row r="9" spans="1:7" ht="24.75" customHeight="1">
      <c r="A9" s="169">
        <f>SUM(A8+1)</f>
        <v>2</v>
      </c>
      <c r="B9" s="166" t="s">
        <v>104</v>
      </c>
      <c r="C9" s="170">
        <v>4.19</v>
      </c>
      <c r="D9" s="170">
        <v>0.47</v>
      </c>
      <c r="E9" s="170">
        <v>19.25</v>
      </c>
      <c r="F9" s="170">
        <v>6.37</v>
      </c>
      <c r="G9" s="172">
        <f t="shared" si="0"/>
        <v>30.28</v>
      </c>
    </row>
    <row r="10" spans="1:7" ht="24.75" customHeight="1">
      <c r="A10" s="169">
        <f>SUM(A9+1)</f>
        <v>3</v>
      </c>
      <c r="B10" s="166" t="s">
        <v>105</v>
      </c>
      <c r="C10" s="170">
        <v>53.83</v>
      </c>
      <c r="D10" s="170">
        <v>1.77</v>
      </c>
      <c r="E10" s="170">
        <v>44.46</v>
      </c>
      <c r="F10" s="170">
        <v>17.68</v>
      </c>
      <c r="G10" s="172">
        <f t="shared" si="0"/>
        <v>117.74000000000001</v>
      </c>
    </row>
    <row r="11" spans="1:7" ht="24.75" customHeight="1">
      <c r="A11" s="169">
        <v>4</v>
      </c>
      <c r="B11" s="166" t="s">
        <v>106</v>
      </c>
      <c r="C11" s="170">
        <v>0.06</v>
      </c>
      <c r="D11" s="170">
        <v>0.05</v>
      </c>
      <c r="E11" s="170">
        <v>0.71</v>
      </c>
      <c r="F11" s="170">
        <v>4.46</v>
      </c>
      <c r="G11" s="172">
        <f t="shared" si="0"/>
        <v>5.28</v>
      </c>
    </row>
    <row r="12" spans="1:7" ht="24.75" customHeight="1">
      <c r="A12" s="169">
        <v>5</v>
      </c>
      <c r="B12" s="166" t="s">
        <v>107</v>
      </c>
      <c r="C12" s="170">
        <v>32.16</v>
      </c>
      <c r="D12" s="170">
        <v>2.42</v>
      </c>
      <c r="E12" s="170">
        <v>61.96</v>
      </c>
      <c r="F12" s="170">
        <v>25.99</v>
      </c>
      <c r="G12" s="172">
        <f t="shared" si="0"/>
        <v>122.52999999999999</v>
      </c>
    </row>
    <row r="13" spans="1:7" ht="24.75" customHeight="1">
      <c r="A13" s="169">
        <v>6</v>
      </c>
      <c r="B13" s="166" t="s">
        <v>141</v>
      </c>
      <c r="C13" s="170">
        <v>0.71</v>
      </c>
      <c r="D13" s="170">
        <v>0.25</v>
      </c>
      <c r="E13" s="170">
        <v>13.39</v>
      </c>
      <c r="F13" s="170">
        <v>3.52</v>
      </c>
      <c r="G13" s="172">
        <f t="shared" si="0"/>
        <v>17.87</v>
      </c>
    </row>
    <row r="14" spans="1:7" ht="24.75" customHeight="1">
      <c r="A14" s="169">
        <f aca="true" t="shared" si="1" ref="A14:A21">SUM(A13+1)</f>
        <v>7</v>
      </c>
      <c r="B14" s="166" t="s">
        <v>109</v>
      </c>
      <c r="C14" s="170">
        <v>10.94</v>
      </c>
      <c r="D14" s="170">
        <v>1.53</v>
      </c>
      <c r="E14" s="170">
        <v>40.15</v>
      </c>
      <c r="F14" s="170">
        <v>13.56</v>
      </c>
      <c r="G14" s="172">
        <f t="shared" si="0"/>
        <v>66.17999999999999</v>
      </c>
    </row>
    <row r="15" spans="1:7" ht="24.75" customHeight="1">
      <c r="A15" s="169">
        <f t="shared" si="1"/>
        <v>8</v>
      </c>
      <c r="B15" s="166" t="s">
        <v>110</v>
      </c>
      <c r="C15" s="170">
        <v>0.78</v>
      </c>
      <c r="D15" s="170">
        <v>0.51</v>
      </c>
      <c r="E15" s="170">
        <v>15.74</v>
      </c>
      <c r="F15" s="170">
        <v>4.97</v>
      </c>
      <c r="G15" s="172">
        <f t="shared" si="0"/>
        <v>22</v>
      </c>
    </row>
    <row r="16" spans="1:7" ht="24.75" customHeight="1">
      <c r="A16" s="169">
        <f t="shared" si="1"/>
        <v>9</v>
      </c>
      <c r="B16" s="166" t="s">
        <v>111</v>
      </c>
      <c r="C16" s="170">
        <v>17.75</v>
      </c>
      <c r="D16" s="170">
        <v>4.89</v>
      </c>
      <c r="E16" s="170">
        <v>120.32</v>
      </c>
      <c r="F16" s="170">
        <v>59.28</v>
      </c>
      <c r="G16" s="172">
        <f t="shared" si="0"/>
        <v>202.23999999999998</v>
      </c>
    </row>
    <row r="17" spans="1:7" ht="24.75" customHeight="1">
      <c r="A17" s="169">
        <f t="shared" si="1"/>
        <v>10</v>
      </c>
      <c r="B17" s="166" t="s">
        <v>112</v>
      </c>
      <c r="C17" s="170">
        <v>0.02</v>
      </c>
      <c r="D17" s="170">
        <v>0.03</v>
      </c>
      <c r="E17" s="170">
        <v>0.35</v>
      </c>
      <c r="F17" s="170">
        <v>2.38</v>
      </c>
      <c r="G17" s="172">
        <f t="shared" si="0"/>
        <v>2.78</v>
      </c>
    </row>
    <row r="18" spans="1:7" ht="24.75" customHeight="1">
      <c r="A18" s="169">
        <f t="shared" si="1"/>
        <v>11</v>
      </c>
      <c r="B18" s="166" t="s">
        <v>113</v>
      </c>
      <c r="C18" s="170">
        <v>11.13</v>
      </c>
      <c r="D18" s="170">
        <v>2.24</v>
      </c>
      <c r="E18" s="170">
        <v>66.91</v>
      </c>
      <c r="F18" s="170">
        <v>22.95</v>
      </c>
      <c r="G18" s="172">
        <f t="shared" si="0"/>
        <v>103.23</v>
      </c>
    </row>
    <row r="19" spans="1:7" ht="24.75" customHeight="1">
      <c r="A19" s="169">
        <f t="shared" si="1"/>
        <v>12</v>
      </c>
      <c r="B19" s="166" t="s">
        <v>114</v>
      </c>
      <c r="C19" s="170">
        <v>4.97</v>
      </c>
      <c r="D19" s="170">
        <v>1.63</v>
      </c>
      <c r="E19" s="170">
        <v>37.38</v>
      </c>
      <c r="F19" s="170">
        <v>14.73</v>
      </c>
      <c r="G19" s="172">
        <f t="shared" si="0"/>
        <v>58.71000000000001</v>
      </c>
    </row>
    <row r="20" spans="1:7" ht="24.75" customHeight="1">
      <c r="A20" s="169">
        <f t="shared" si="1"/>
        <v>13</v>
      </c>
      <c r="B20" s="166" t="s">
        <v>115</v>
      </c>
      <c r="C20" s="170">
        <v>11.4</v>
      </c>
      <c r="D20" s="170">
        <v>2.04</v>
      </c>
      <c r="E20" s="170">
        <v>26.82</v>
      </c>
      <c r="F20" s="170">
        <v>83.88</v>
      </c>
      <c r="G20" s="172">
        <f t="shared" si="0"/>
        <v>124.14</v>
      </c>
    </row>
    <row r="21" spans="1:7" ht="24.75" customHeight="1">
      <c r="A21" s="169">
        <f t="shared" si="1"/>
        <v>14</v>
      </c>
      <c r="B21" s="166" t="s">
        <v>116</v>
      </c>
      <c r="C21" s="170">
        <v>10.8</v>
      </c>
      <c r="D21" s="170">
        <v>2.52</v>
      </c>
      <c r="E21" s="170">
        <v>74.8</v>
      </c>
      <c r="F21" s="170">
        <v>31.47</v>
      </c>
      <c r="G21" s="172">
        <f t="shared" si="0"/>
        <v>119.59</v>
      </c>
    </row>
    <row r="22" spans="2:7" ht="24.75" customHeight="1">
      <c r="B22" s="17" t="s">
        <v>142</v>
      </c>
      <c r="C22" s="171" t="s">
        <v>143</v>
      </c>
      <c r="D22" s="171" t="s">
        <v>143</v>
      </c>
      <c r="E22" s="171" t="s">
        <v>143</v>
      </c>
      <c r="F22" s="171" t="s">
        <v>143</v>
      </c>
      <c r="G22" s="173" t="s">
        <v>143</v>
      </c>
    </row>
    <row r="23" spans="2:9" ht="24.75" customHeight="1">
      <c r="B23" s="166" t="s">
        <v>118</v>
      </c>
      <c r="C23" s="170">
        <f>SUM(C8:C21)</f>
        <v>180.14000000000001</v>
      </c>
      <c r="D23" s="170">
        <f>SUM(D8:D21)</f>
        <v>21.109999999999996</v>
      </c>
      <c r="E23" s="170">
        <f>SUM(E8:E21)</f>
        <v>544.84</v>
      </c>
      <c r="F23" s="170">
        <f>SUM(F8:F21)</f>
        <v>305.13</v>
      </c>
      <c r="G23" s="174">
        <f>SUM(G8:G21)</f>
        <v>1051.22</v>
      </c>
      <c r="H23" s="170"/>
      <c r="I23" s="170"/>
    </row>
    <row r="24" spans="3:7" ht="16.5" customHeight="1">
      <c r="C24" s="182"/>
      <c r="D24" s="182"/>
      <c r="E24" s="182"/>
      <c r="F24" s="182"/>
      <c r="G24" s="183"/>
    </row>
    <row r="25" spans="2:7" ht="17.25" customHeight="1">
      <c r="B25" s="17" t="s">
        <v>73</v>
      </c>
      <c r="C25" s="170">
        <f>SUM(C8,C10,C11,C12,C16,C17,C18,C19,C20,C21)</f>
        <v>163.52</v>
      </c>
      <c r="D25" s="170">
        <f>SUM(D8,D10,D11,D12,D16,D17,D18,D19,D20,D21)</f>
        <v>18.349999999999998</v>
      </c>
      <c r="E25" s="170">
        <f>SUM(E8,E10,E11,E12,E16,E17,E18,E19,E20,E21)</f>
        <v>456.30999999999995</v>
      </c>
      <c r="F25" s="170">
        <f>SUM(F8,F10,F11,F12,F16,F17,F18,F19,F20,F21)</f>
        <v>276.71</v>
      </c>
      <c r="G25" s="172">
        <f>SUM(G8,G10,G11,G12,G16,G17,G18,G19,G20,G21)</f>
        <v>914.89</v>
      </c>
    </row>
    <row r="26" spans="2:7" ht="17.25" customHeight="1">
      <c r="B26" s="17" t="s">
        <v>119</v>
      </c>
      <c r="C26" s="170">
        <f>SUM(C9,C13,C14,C15)</f>
        <v>16.62</v>
      </c>
      <c r="D26" s="170">
        <f>SUM(D9,D13,D14,D15)</f>
        <v>2.76</v>
      </c>
      <c r="E26" s="170">
        <f>SUM(E9,E13,E14,E15)</f>
        <v>88.52999999999999</v>
      </c>
      <c r="F26" s="170">
        <f>SUM(F9,F13,F14,F15)</f>
        <v>28.42</v>
      </c>
      <c r="G26" s="172">
        <f>SUM(G9,G13,G14,G15)</f>
        <v>136.32999999999998</v>
      </c>
    </row>
    <row r="27" spans="3:7" ht="24.75" customHeight="1">
      <c r="C27" s="182"/>
      <c r="F27" s="182"/>
      <c r="G27" s="183"/>
    </row>
    <row r="28" spans="3:7" ht="24.75" customHeight="1">
      <c r="C28" s="182"/>
      <c r="F28" s="182"/>
      <c r="G28" s="183"/>
    </row>
    <row r="29" spans="3:7" ht="24.75" customHeight="1">
      <c r="C29" s="182"/>
      <c r="F29" s="182"/>
      <c r="G29" s="183"/>
    </row>
    <row r="30" spans="6:7" ht="24.75" customHeight="1">
      <c r="F30" s="182"/>
      <c r="G30" s="183"/>
    </row>
    <row r="31" spans="4:7" ht="24.75" customHeight="1">
      <c r="D31" s="20">
        <v>1.15</v>
      </c>
      <c r="F31" s="182"/>
      <c r="G31" s="183"/>
    </row>
    <row r="32" spans="6:7" ht="24.75" customHeight="1">
      <c r="F32" s="182"/>
      <c r="G32" s="183"/>
    </row>
    <row r="33" spans="6:7" ht="24.75" customHeight="1">
      <c r="F33" s="182"/>
      <c r="G33" s="183"/>
    </row>
    <row r="34" spans="6:7" ht="24.75" customHeight="1">
      <c r="F34" s="182"/>
      <c r="G34" s="18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6">
      <selection activeCell="E1" sqref="E1"/>
    </sheetView>
  </sheetViews>
  <sheetFormatPr defaultColWidth="9.75390625" defaultRowHeight="24.75" customHeight="1"/>
  <cols>
    <col min="1" max="1" width="3.50390625" style="17" customWidth="1"/>
    <col min="2" max="2" width="10.625" style="17" customWidth="1"/>
    <col min="3" max="3" width="11.375" style="17" customWidth="1"/>
    <col min="4" max="4" width="8.50390625" style="17" hidden="1" customWidth="1"/>
    <col min="5" max="5" width="12.25390625" style="17" customWidth="1"/>
    <col min="6" max="6" width="0" style="17" hidden="1" customWidth="1"/>
    <col min="7" max="7" width="9.375" style="17" customWidth="1"/>
    <col min="8" max="8" width="13.25390625" style="17" customWidth="1"/>
    <col min="9" max="9" width="9.50390625" style="17" customWidth="1"/>
    <col min="10" max="10" width="12.875" style="17" customWidth="1"/>
    <col min="11" max="11" width="8.75390625" style="17" hidden="1" customWidth="1"/>
    <col min="12" max="12" width="8.75390625" style="17" customWidth="1"/>
    <col min="13" max="13" width="13.00390625" style="17" customWidth="1"/>
    <col min="14" max="14" width="9.75390625" style="17" customWidth="1"/>
    <col min="15" max="15" width="1.4921875" style="17" customWidth="1"/>
    <col min="16" max="16" width="3.625" style="17" customWidth="1"/>
    <col min="17" max="255" width="9.75390625" style="17" customWidth="1"/>
    <col min="256" max="16384" width="9.75390625" style="17" customWidth="1"/>
  </cols>
  <sheetData>
    <row r="1" ht="20.25" customHeight="1">
      <c r="H1" s="185" t="s">
        <v>144</v>
      </c>
    </row>
    <row r="2" ht="17.25" customHeight="1">
      <c r="B2" s="4" t="s">
        <v>145</v>
      </c>
    </row>
    <row r="3" spans="1:13" ht="14.25" customHeight="1">
      <c r="A3" s="166" t="s">
        <v>146</v>
      </c>
      <c r="C3" s="19"/>
      <c r="D3" s="19" t="s">
        <v>147</v>
      </c>
      <c r="E3" s="19"/>
      <c r="F3" s="19" t="s">
        <v>147</v>
      </c>
      <c r="G3" s="19"/>
      <c r="H3" s="19"/>
      <c r="I3" s="19"/>
      <c r="J3" s="101" t="s">
        <v>148</v>
      </c>
      <c r="K3" s="101" t="s">
        <v>148</v>
      </c>
      <c r="L3" s="101" t="s">
        <v>148</v>
      </c>
      <c r="M3" s="100"/>
    </row>
    <row r="4" spans="3:15" ht="13.5" customHeight="1">
      <c r="C4" s="101" t="s">
        <v>149</v>
      </c>
      <c r="D4" s="101" t="s">
        <v>150</v>
      </c>
      <c r="E4" s="101" t="s">
        <v>149</v>
      </c>
      <c r="F4" s="101" t="s">
        <v>149</v>
      </c>
      <c r="G4" s="101"/>
      <c r="H4" s="19" t="s">
        <v>40</v>
      </c>
      <c r="I4" s="19" t="s">
        <v>40</v>
      </c>
      <c r="J4" s="19" t="s">
        <v>151</v>
      </c>
      <c r="K4" s="19" t="s">
        <v>151</v>
      </c>
      <c r="L4" s="19" t="s">
        <v>151</v>
      </c>
      <c r="M4" s="19" t="s">
        <v>14</v>
      </c>
      <c r="N4" s="19" t="s">
        <v>14</v>
      </c>
      <c r="O4" s="19"/>
    </row>
    <row r="5" spans="3:15" ht="15.75" customHeight="1">
      <c r="C5" s="19" t="s">
        <v>125</v>
      </c>
      <c r="D5" s="19" t="s">
        <v>125</v>
      </c>
      <c r="E5" s="19" t="s">
        <v>35</v>
      </c>
      <c r="F5" s="19" t="s">
        <v>35</v>
      </c>
      <c r="G5" s="19" t="s">
        <v>35</v>
      </c>
      <c r="H5" s="19" t="s">
        <v>126</v>
      </c>
      <c r="I5" s="19" t="s">
        <v>126</v>
      </c>
      <c r="J5" s="19" t="s">
        <v>152</v>
      </c>
      <c r="K5" s="19" t="s">
        <v>152</v>
      </c>
      <c r="L5" s="19" t="s">
        <v>152</v>
      </c>
      <c r="M5" s="19" t="s">
        <v>100</v>
      </c>
      <c r="N5" s="19" t="s">
        <v>100</v>
      </c>
      <c r="O5" s="19"/>
    </row>
    <row r="6" spans="2:14" ht="12.75" customHeight="1">
      <c r="B6" s="168" t="s">
        <v>129</v>
      </c>
      <c r="C6" s="19" t="s">
        <v>153</v>
      </c>
      <c r="D6" s="19" t="s">
        <v>21</v>
      </c>
      <c r="E6" s="19" t="s">
        <v>4</v>
      </c>
      <c r="F6" s="19" t="s">
        <v>4</v>
      </c>
      <c r="G6" s="19" t="s">
        <v>21</v>
      </c>
      <c r="H6" s="19" t="s">
        <v>4</v>
      </c>
      <c r="I6" s="19" t="s">
        <v>21</v>
      </c>
      <c r="J6" s="19" t="s">
        <v>4</v>
      </c>
      <c r="K6" s="19" t="s">
        <v>4</v>
      </c>
      <c r="L6" s="19" t="s">
        <v>21</v>
      </c>
      <c r="M6" s="19" t="s">
        <v>4</v>
      </c>
      <c r="N6" s="19" t="s">
        <v>21</v>
      </c>
    </row>
    <row r="7" spans="2:15" ht="11.25" customHeight="1">
      <c r="B7" s="166" t="s">
        <v>102</v>
      </c>
      <c r="C7" s="20" t="s">
        <v>154</v>
      </c>
      <c r="D7" s="166" t="s">
        <v>101</v>
      </c>
      <c r="E7" s="20" t="s">
        <v>155</v>
      </c>
      <c r="F7" s="20" t="s">
        <v>155</v>
      </c>
      <c r="G7" s="20" t="s">
        <v>155</v>
      </c>
      <c r="H7" s="20" t="s">
        <v>156</v>
      </c>
      <c r="I7" s="20" t="s">
        <v>156</v>
      </c>
      <c r="J7" s="20" t="s">
        <v>157</v>
      </c>
      <c r="K7" s="20" t="s">
        <v>157</v>
      </c>
      <c r="L7" s="20" t="s">
        <v>157</v>
      </c>
      <c r="M7" s="20" t="s">
        <v>135</v>
      </c>
      <c r="N7" s="20" t="s">
        <v>135</v>
      </c>
      <c r="O7" s="20"/>
    </row>
    <row r="8" spans="1:14" ht="24.75" customHeight="1">
      <c r="A8" s="169">
        <v>1</v>
      </c>
      <c r="B8" s="166" t="s">
        <v>103</v>
      </c>
      <c r="C8" s="186">
        <v>2.76</v>
      </c>
      <c r="D8" s="186">
        <v>1.42</v>
      </c>
      <c r="E8" s="186">
        <v>0.75</v>
      </c>
      <c r="F8" s="186">
        <v>23.338</v>
      </c>
      <c r="G8" s="186">
        <v>50.85</v>
      </c>
      <c r="H8" s="186">
        <v>126</v>
      </c>
      <c r="I8" s="186">
        <v>158.43</v>
      </c>
      <c r="J8" s="186">
        <v>158.72</v>
      </c>
      <c r="K8" s="186">
        <v>32.746</v>
      </c>
      <c r="L8" s="186">
        <v>39.02</v>
      </c>
      <c r="M8" s="187">
        <f aca="true" t="shared" si="0" ref="M8:M21">SUM(C8,E8,H8,J8)</f>
        <v>288.23</v>
      </c>
      <c r="N8" s="187">
        <f aca="true" t="shared" si="1" ref="N8:N21">SUM(C8,F8,I8,L8)</f>
        <v>223.54800000000003</v>
      </c>
    </row>
    <row r="9" spans="1:14" ht="24.75" customHeight="1">
      <c r="A9" s="169">
        <f>SUM(A8+1)</f>
        <v>2</v>
      </c>
      <c r="B9" s="166" t="s">
        <v>104</v>
      </c>
      <c r="C9" s="186">
        <v>0.65</v>
      </c>
      <c r="D9" s="186">
        <v>0.62</v>
      </c>
      <c r="E9" s="186">
        <v>0.62</v>
      </c>
      <c r="F9" s="186">
        <v>15.717</v>
      </c>
      <c r="G9" s="186">
        <v>32.19</v>
      </c>
      <c r="H9" s="186">
        <v>106.45</v>
      </c>
      <c r="I9" s="186">
        <v>132.29</v>
      </c>
      <c r="J9" s="186">
        <v>45.97</v>
      </c>
      <c r="K9" s="186">
        <v>12.93</v>
      </c>
      <c r="L9" s="186">
        <v>16.97</v>
      </c>
      <c r="M9" s="187">
        <f t="shared" si="0"/>
        <v>153.69</v>
      </c>
      <c r="N9" s="187">
        <f t="shared" si="1"/>
        <v>165.62699999999998</v>
      </c>
    </row>
    <row r="10" spans="1:14" ht="24.75" customHeight="1">
      <c r="A10" s="169">
        <f>SUM(A9+1)</f>
        <v>3</v>
      </c>
      <c r="B10" s="166" t="s">
        <v>105</v>
      </c>
      <c r="C10" s="186">
        <v>7.85</v>
      </c>
      <c r="D10" s="186">
        <v>7.5</v>
      </c>
      <c r="E10" s="186">
        <v>1.59</v>
      </c>
      <c r="F10" s="186">
        <v>59.197</v>
      </c>
      <c r="G10" s="186">
        <v>100.82</v>
      </c>
      <c r="H10" s="186">
        <v>243.46</v>
      </c>
      <c r="I10" s="186">
        <v>303.5</v>
      </c>
      <c r="J10" s="186">
        <v>136.55</v>
      </c>
      <c r="K10" s="186">
        <v>46.691</v>
      </c>
      <c r="L10" s="186">
        <v>47.35</v>
      </c>
      <c r="M10" s="187">
        <f t="shared" si="0"/>
        <v>389.45000000000005</v>
      </c>
      <c r="N10" s="187">
        <f t="shared" si="1"/>
        <v>417.89700000000005</v>
      </c>
    </row>
    <row r="11" spans="1:14" ht="24.75" customHeight="1">
      <c r="A11" s="169">
        <v>4</v>
      </c>
      <c r="B11" s="166" t="s">
        <v>106</v>
      </c>
      <c r="C11" s="186">
        <v>0.01</v>
      </c>
      <c r="D11" s="186">
        <f>SUM(C11/312)</f>
        <v>3.205128205128205E-05</v>
      </c>
      <c r="E11" s="186">
        <v>0.18</v>
      </c>
      <c r="F11" s="186">
        <v>1.6</v>
      </c>
      <c r="G11" s="186">
        <v>3.33</v>
      </c>
      <c r="H11" s="186">
        <v>4.09</v>
      </c>
      <c r="I11" s="186">
        <v>5.29</v>
      </c>
      <c r="J11" s="186">
        <v>27.48</v>
      </c>
      <c r="K11" s="186">
        <v>4.224</v>
      </c>
      <c r="L11" s="186">
        <v>5.58</v>
      </c>
      <c r="M11" s="187">
        <f t="shared" si="0"/>
        <v>31.76</v>
      </c>
      <c r="N11" s="187">
        <f t="shared" si="1"/>
        <v>12.48</v>
      </c>
    </row>
    <row r="12" spans="1:14" ht="24.75" customHeight="1">
      <c r="A12" s="169">
        <v>5</v>
      </c>
      <c r="B12" s="166" t="s">
        <v>107</v>
      </c>
      <c r="C12" s="186">
        <v>5.4</v>
      </c>
      <c r="D12" s="186">
        <v>2.92</v>
      </c>
      <c r="E12" s="186">
        <v>2.12</v>
      </c>
      <c r="F12" s="186">
        <v>79.053</v>
      </c>
      <c r="G12" s="186">
        <v>139.63</v>
      </c>
      <c r="H12" s="186">
        <v>338.83</v>
      </c>
      <c r="I12" s="186">
        <v>419.59</v>
      </c>
      <c r="J12" s="186">
        <v>205.73</v>
      </c>
      <c r="K12" s="186">
        <v>66.926</v>
      </c>
      <c r="L12" s="186">
        <v>69.93</v>
      </c>
      <c r="M12" s="187">
        <f t="shared" si="0"/>
        <v>552.0799999999999</v>
      </c>
      <c r="N12" s="187">
        <f t="shared" si="1"/>
        <v>573.973</v>
      </c>
    </row>
    <row r="13" spans="1:14" ht="24.75" customHeight="1">
      <c r="A13" s="169">
        <v>6</v>
      </c>
      <c r="B13" s="166" t="s">
        <v>108</v>
      </c>
      <c r="C13" s="186">
        <v>0.13</v>
      </c>
      <c r="D13" s="186">
        <v>0.06</v>
      </c>
      <c r="E13" s="186">
        <v>0.34</v>
      </c>
      <c r="F13" s="186">
        <v>8.279</v>
      </c>
      <c r="G13" s="186">
        <v>16.46</v>
      </c>
      <c r="H13" s="186">
        <v>72.66</v>
      </c>
      <c r="I13" s="186">
        <v>92.05</v>
      </c>
      <c r="J13" s="186">
        <v>13.85</v>
      </c>
      <c r="K13" s="186">
        <v>6.195</v>
      </c>
      <c r="L13" s="186">
        <v>6.25</v>
      </c>
      <c r="M13" s="187">
        <f t="shared" si="0"/>
        <v>86.97999999999999</v>
      </c>
      <c r="N13" s="187">
        <f t="shared" si="1"/>
        <v>106.709</v>
      </c>
    </row>
    <row r="14" spans="1:14" ht="24.75" customHeight="1">
      <c r="A14" s="169">
        <f aca="true" t="shared" si="2" ref="A14:A21">SUM(A13+1)</f>
        <v>7</v>
      </c>
      <c r="B14" s="166" t="s">
        <v>109</v>
      </c>
      <c r="C14" s="186">
        <v>3.7</v>
      </c>
      <c r="D14" s="186">
        <v>5.9</v>
      </c>
      <c r="E14" s="186">
        <v>1.65</v>
      </c>
      <c r="F14" s="186">
        <v>51.333</v>
      </c>
      <c r="G14" s="186">
        <v>93.03</v>
      </c>
      <c r="H14" s="186">
        <v>221.59</v>
      </c>
      <c r="I14" s="186">
        <v>274.51</v>
      </c>
      <c r="J14" s="186">
        <v>114.99</v>
      </c>
      <c r="K14" s="186">
        <v>37.797</v>
      </c>
      <c r="L14" s="186">
        <v>40.09</v>
      </c>
      <c r="M14" s="187">
        <f t="shared" si="0"/>
        <v>341.93</v>
      </c>
      <c r="N14" s="187">
        <f t="shared" si="1"/>
        <v>369.63300000000004</v>
      </c>
    </row>
    <row r="15" spans="1:14" ht="24.75" customHeight="1">
      <c r="A15" s="169">
        <f t="shared" si="2"/>
        <v>8</v>
      </c>
      <c r="B15" s="166" t="s">
        <v>110</v>
      </c>
      <c r="C15" s="186">
        <v>0.75</v>
      </c>
      <c r="D15" s="186">
        <v>0.55</v>
      </c>
      <c r="E15" s="186">
        <v>0.72</v>
      </c>
      <c r="F15" s="186">
        <v>17.349</v>
      </c>
      <c r="G15" s="186">
        <v>28.56</v>
      </c>
      <c r="H15" s="186">
        <v>87.69</v>
      </c>
      <c r="I15" s="186">
        <v>111.54</v>
      </c>
      <c r="J15" s="186">
        <v>40.13</v>
      </c>
      <c r="K15" s="186">
        <v>9.314</v>
      </c>
      <c r="L15" s="186">
        <v>12.13</v>
      </c>
      <c r="M15" s="187">
        <f t="shared" si="0"/>
        <v>129.29</v>
      </c>
      <c r="N15" s="187">
        <f t="shared" si="1"/>
        <v>141.769</v>
      </c>
    </row>
    <row r="16" spans="1:14" ht="24.75" customHeight="1">
      <c r="A16" s="169">
        <f t="shared" si="2"/>
        <v>9</v>
      </c>
      <c r="B16" s="166" t="s">
        <v>111</v>
      </c>
      <c r="C16" s="186">
        <v>3.46</v>
      </c>
      <c r="D16" s="186">
        <v>2.3</v>
      </c>
      <c r="E16" s="186">
        <v>3.57</v>
      </c>
      <c r="F16" s="186">
        <v>162.055</v>
      </c>
      <c r="G16" s="186">
        <v>280.72</v>
      </c>
      <c r="H16" s="186">
        <v>664.09</v>
      </c>
      <c r="I16" s="186">
        <v>818.39</v>
      </c>
      <c r="J16" s="186">
        <v>458.73</v>
      </c>
      <c r="K16" s="186">
        <v>151.83</v>
      </c>
      <c r="L16" s="186">
        <v>158.53</v>
      </c>
      <c r="M16" s="187">
        <f t="shared" si="0"/>
        <v>1129.85</v>
      </c>
      <c r="N16" s="187">
        <f t="shared" si="1"/>
        <v>1142.435</v>
      </c>
    </row>
    <row r="17" spans="1:14" ht="24.75" customHeight="1">
      <c r="A17" s="169">
        <f t="shared" si="2"/>
        <v>10</v>
      </c>
      <c r="B17" s="166" t="s">
        <v>112</v>
      </c>
      <c r="C17" s="186">
        <v>0</v>
      </c>
      <c r="D17" s="186">
        <v>1.18</v>
      </c>
      <c r="E17" s="186">
        <v>0.15</v>
      </c>
      <c r="F17" s="186">
        <v>0.9</v>
      </c>
      <c r="G17" s="186">
        <v>1.61</v>
      </c>
      <c r="H17" s="186">
        <v>2</v>
      </c>
      <c r="I17" s="186">
        <v>2.61</v>
      </c>
      <c r="J17" s="186">
        <v>27.5</v>
      </c>
      <c r="K17" s="186">
        <v>8.29</v>
      </c>
      <c r="L17" s="186">
        <v>10.1</v>
      </c>
      <c r="M17" s="187">
        <f t="shared" si="0"/>
        <v>29.65</v>
      </c>
      <c r="N17" s="187">
        <f t="shared" si="1"/>
        <v>13.61</v>
      </c>
    </row>
    <row r="18" spans="1:14" ht="24.75" customHeight="1">
      <c r="A18" s="169">
        <f t="shared" si="2"/>
        <v>11</v>
      </c>
      <c r="B18" s="166" t="s">
        <v>113</v>
      </c>
      <c r="C18" s="186">
        <v>1.1</v>
      </c>
      <c r="D18" s="186">
        <v>0.15</v>
      </c>
      <c r="E18" s="186">
        <v>1.75</v>
      </c>
      <c r="F18" s="186">
        <v>73.063</v>
      </c>
      <c r="G18" s="186">
        <v>139.48</v>
      </c>
      <c r="H18" s="186">
        <v>365.17</v>
      </c>
      <c r="I18" s="186">
        <v>452.24</v>
      </c>
      <c r="J18" s="186">
        <v>194.2</v>
      </c>
      <c r="K18" s="186">
        <v>64.817</v>
      </c>
      <c r="L18" s="186">
        <v>68.6</v>
      </c>
      <c r="M18" s="187">
        <f t="shared" si="0"/>
        <v>562.22</v>
      </c>
      <c r="N18" s="187">
        <f t="shared" si="1"/>
        <v>595.003</v>
      </c>
    </row>
    <row r="19" spans="1:14" ht="24.75" customHeight="1">
      <c r="A19" s="169">
        <f t="shared" si="2"/>
        <v>12</v>
      </c>
      <c r="B19" s="166" t="s">
        <v>114</v>
      </c>
      <c r="C19" s="186">
        <v>2.7</v>
      </c>
      <c r="D19" s="186">
        <v>14.65</v>
      </c>
      <c r="E19" s="186">
        <v>1.39</v>
      </c>
      <c r="F19" s="186">
        <v>52.612</v>
      </c>
      <c r="G19" s="186">
        <v>98.91</v>
      </c>
      <c r="H19" s="186">
        <v>206.16</v>
      </c>
      <c r="I19" s="186">
        <v>254.73</v>
      </c>
      <c r="J19" s="186">
        <v>156.83</v>
      </c>
      <c r="K19" s="186">
        <v>40.207</v>
      </c>
      <c r="L19" s="186">
        <v>44.13</v>
      </c>
      <c r="M19" s="187">
        <f t="shared" si="0"/>
        <v>367.08000000000004</v>
      </c>
      <c r="N19" s="187">
        <f t="shared" si="1"/>
        <v>354.17199999999997</v>
      </c>
    </row>
    <row r="20" spans="1:14" ht="24.75" customHeight="1">
      <c r="A20" s="169">
        <f t="shared" si="2"/>
        <v>13</v>
      </c>
      <c r="B20" s="166" t="s">
        <v>115</v>
      </c>
      <c r="C20" s="186">
        <v>4.26</v>
      </c>
      <c r="D20" s="186">
        <v>2</v>
      </c>
      <c r="E20" s="186">
        <v>1.6</v>
      </c>
      <c r="F20" s="186">
        <v>75.008</v>
      </c>
      <c r="G20" s="186">
        <v>79.2</v>
      </c>
      <c r="H20" s="186">
        <v>147.93</v>
      </c>
      <c r="I20" s="186">
        <v>187.83</v>
      </c>
      <c r="J20" s="186">
        <v>186.62</v>
      </c>
      <c r="K20" s="186">
        <v>64.94</v>
      </c>
      <c r="L20" s="186">
        <v>65.62</v>
      </c>
      <c r="M20" s="187">
        <f t="shared" si="0"/>
        <v>340.41</v>
      </c>
      <c r="N20" s="187">
        <f t="shared" si="1"/>
        <v>332.718</v>
      </c>
    </row>
    <row r="21" spans="1:14" ht="24.75" customHeight="1">
      <c r="A21" s="169">
        <f t="shared" si="2"/>
        <v>14</v>
      </c>
      <c r="B21" s="166" t="s">
        <v>116</v>
      </c>
      <c r="C21" s="186">
        <v>2.16</v>
      </c>
      <c r="D21" s="186">
        <v>0.75</v>
      </c>
      <c r="E21" s="186">
        <v>1.94</v>
      </c>
      <c r="F21" s="186">
        <v>82.844</v>
      </c>
      <c r="G21" s="186">
        <v>144.8</v>
      </c>
      <c r="H21" s="186">
        <v>419.59</v>
      </c>
      <c r="I21" s="186">
        <v>519.56</v>
      </c>
      <c r="J21" s="186">
        <v>176.43</v>
      </c>
      <c r="K21" s="186">
        <v>62.902</v>
      </c>
      <c r="L21" s="186">
        <v>67.13</v>
      </c>
      <c r="M21" s="187">
        <f t="shared" si="0"/>
        <v>600.12</v>
      </c>
      <c r="N21" s="187">
        <f t="shared" si="1"/>
        <v>671.694</v>
      </c>
    </row>
    <row r="22" spans="1:14" ht="24.75" customHeight="1">
      <c r="A22" s="169"/>
      <c r="B22" s="166" t="s">
        <v>117</v>
      </c>
      <c r="C22" s="188" t="s">
        <v>158</v>
      </c>
      <c r="D22" s="188" t="s">
        <v>158</v>
      </c>
      <c r="E22" s="188" t="s">
        <v>158</v>
      </c>
      <c r="F22" s="188" t="s">
        <v>158</v>
      </c>
      <c r="G22" s="188" t="s">
        <v>158</v>
      </c>
      <c r="H22" s="188" t="s">
        <v>158</v>
      </c>
      <c r="I22" s="188" t="s">
        <v>158</v>
      </c>
      <c r="J22" s="188" t="s">
        <v>158</v>
      </c>
      <c r="K22" s="188" t="s">
        <v>158</v>
      </c>
      <c r="L22" s="188" t="s">
        <v>158</v>
      </c>
      <c r="M22" s="189" t="s">
        <v>158</v>
      </c>
      <c r="N22" s="189" t="s">
        <v>158</v>
      </c>
    </row>
    <row r="23" spans="1:14" ht="24.75" customHeight="1">
      <c r="A23" s="17" t="s">
        <v>159</v>
      </c>
      <c r="C23" s="190">
        <f aca="true" t="shared" si="3" ref="C23:N23">SUM(C8:C21)</f>
        <v>34.93000000000001</v>
      </c>
      <c r="D23" s="190">
        <f t="shared" si="3"/>
        <v>40.00003205128205</v>
      </c>
      <c r="E23" s="191">
        <f t="shared" si="3"/>
        <v>18.37</v>
      </c>
      <c r="F23" s="191">
        <f t="shared" si="3"/>
        <v>702.348</v>
      </c>
      <c r="G23" s="192">
        <f t="shared" si="3"/>
        <v>1209.59</v>
      </c>
      <c r="H23" s="192">
        <f t="shared" si="3"/>
        <v>3005.71</v>
      </c>
      <c r="I23" s="192">
        <f t="shared" si="3"/>
        <v>3732.5599999999995</v>
      </c>
      <c r="J23" s="192">
        <f t="shared" si="3"/>
        <v>1943.7300000000002</v>
      </c>
      <c r="K23" s="192">
        <f t="shared" si="3"/>
        <v>609.8090000000001</v>
      </c>
      <c r="L23" s="192">
        <f t="shared" si="3"/>
        <v>651.4300000000001</v>
      </c>
      <c r="M23" s="193">
        <f t="shared" si="3"/>
        <v>5002.74</v>
      </c>
      <c r="N23" s="193">
        <f t="shared" si="3"/>
        <v>5121.268</v>
      </c>
    </row>
    <row r="24" spans="3:14" ht="14.25" customHeight="1">
      <c r="C24" s="194"/>
      <c r="D24" s="194"/>
      <c r="E24" s="195"/>
      <c r="F24" s="194">
        <v>1.2</v>
      </c>
      <c r="G24" s="194"/>
      <c r="H24" s="186"/>
      <c r="I24" s="196"/>
      <c r="J24" s="196"/>
      <c r="K24" s="186"/>
      <c r="L24" s="186"/>
      <c r="M24" s="187"/>
      <c r="N24" s="187"/>
    </row>
    <row r="25" spans="1:14" ht="15.75" customHeight="1">
      <c r="A25" s="17" t="s">
        <v>73</v>
      </c>
      <c r="C25" s="194">
        <f aca="true" t="shared" si="4" ref="C25:N25">SUM(C8,C10,C11,C12,C16,C17,C18,C19,C20,C21)</f>
        <v>29.7</v>
      </c>
      <c r="D25" s="194">
        <f t="shared" si="4"/>
        <v>32.87003205128205</v>
      </c>
      <c r="E25" s="194">
        <f t="shared" si="4"/>
        <v>15.040000000000001</v>
      </c>
      <c r="F25" s="194">
        <f t="shared" si="4"/>
        <v>609.6700000000001</v>
      </c>
      <c r="G25" s="197">
        <f t="shared" si="4"/>
        <v>1039.3500000000001</v>
      </c>
      <c r="H25" s="197">
        <f t="shared" si="4"/>
        <v>2517.32</v>
      </c>
      <c r="I25" s="197">
        <f t="shared" si="4"/>
        <v>3122.1699999999996</v>
      </c>
      <c r="J25" s="197">
        <f t="shared" si="4"/>
        <v>1728.7900000000002</v>
      </c>
      <c r="K25" s="197">
        <f t="shared" si="4"/>
        <v>543.5730000000001</v>
      </c>
      <c r="L25" s="197">
        <f t="shared" si="4"/>
        <v>575.99</v>
      </c>
      <c r="M25" s="187">
        <f t="shared" si="4"/>
        <v>4290.849999999999</v>
      </c>
      <c r="N25" s="187">
        <f t="shared" si="4"/>
        <v>4337.530000000001</v>
      </c>
    </row>
    <row r="26" spans="1:14" ht="18" customHeight="1">
      <c r="A26" s="17" t="s">
        <v>119</v>
      </c>
      <c r="C26" s="190">
        <f aca="true" t="shared" si="5" ref="C26:N26">SUM(C9,C13,C14,C15)</f>
        <v>5.23</v>
      </c>
      <c r="D26" s="190">
        <f t="shared" si="5"/>
        <v>7.13</v>
      </c>
      <c r="E26" s="190">
        <f t="shared" si="5"/>
        <v>3.33</v>
      </c>
      <c r="F26" s="190">
        <f t="shared" si="5"/>
        <v>92.67800000000001</v>
      </c>
      <c r="G26" s="190">
        <f t="shared" si="5"/>
        <v>170.24</v>
      </c>
      <c r="H26" s="198">
        <f t="shared" si="5"/>
        <v>488.39000000000004</v>
      </c>
      <c r="I26" s="198">
        <f t="shared" si="5"/>
        <v>610.39</v>
      </c>
      <c r="J26" s="198">
        <f t="shared" si="5"/>
        <v>214.94</v>
      </c>
      <c r="K26" s="198">
        <f t="shared" si="5"/>
        <v>66.23599999999999</v>
      </c>
      <c r="L26" s="198">
        <f t="shared" si="5"/>
        <v>75.44</v>
      </c>
      <c r="M26" s="199">
        <f t="shared" si="5"/>
        <v>711.89</v>
      </c>
      <c r="N26" s="199">
        <f t="shared" si="5"/>
        <v>783.738</v>
      </c>
    </row>
    <row r="27" spans="4:14" ht="24.75" customHeight="1">
      <c r="D27" s="182"/>
      <c r="F27" s="182"/>
      <c r="G27" s="182"/>
      <c r="H27" s="17">
        <v>1.16</v>
      </c>
      <c r="I27" s="182"/>
      <c r="J27" s="182"/>
      <c r="K27" s="182"/>
      <c r="L27" s="182"/>
      <c r="M27" s="182"/>
      <c r="N27" s="182"/>
    </row>
    <row r="28" spans="4:14" ht="24.75" customHeight="1">
      <c r="D28" s="182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4:14" ht="24.75" customHeight="1">
      <c r="D29" s="182"/>
      <c r="F29" s="182"/>
      <c r="G29" s="182"/>
      <c r="H29" s="182"/>
      <c r="I29" s="182"/>
      <c r="J29" s="182"/>
      <c r="K29" s="182"/>
      <c r="L29" s="182"/>
      <c r="M29" s="182"/>
      <c r="N29" s="182"/>
    </row>
    <row r="30" spans="4:14" ht="24.75" customHeight="1">
      <c r="D30" s="182"/>
      <c r="F30" s="182"/>
      <c r="G30" s="182"/>
      <c r="H30" s="182"/>
      <c r="I30" s="182"/>
      <c r="J30" s="182"/>
      <c r="K30" s="182"/>
      <c r="L30" s="182"/>
      <c r="M30" s="182"/>
      <c r="N30" s="18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D2" sqref="D2"/>
    </sheetView>
  </sheetViews>
  <sheetFormatPr defaultColWidth="9.75390625" defaultRowHeight="19.5" customHeight="1"/>
  <cols>
    <col min="1" max="1" width="7.50390625" style="66" customWidth="1"/>
    <col min="2" max="2" width="6.375" style="66" customWidth="1"/>
    <col min="3" max="3" width="4.75390625" style="66" customWidth="1"/>
    <col min="4" max="4" width="6.75390625" style="66" customWidth="1"/>
    <col min="5" max="5" width="6.125" style="66" customWidth="1"/>
    <col min="6" max="6" width="6.00390625" style="66" customWidth="1"/>
    <col min="7" max="7" width="6.75390625" style="66" customWidth="1"/>
    <col min="8" max="8" width="0.2421875" style="66" customWidth="1"/>
    <col min="9" max="9" width="11.125" style="66" customWidth="1"/>
    <col min="10" max="10" width="6.875" style="66" customWidth="1"/>
    <col min="11" max="11" width="7.375" style="66" customWidth="1"/>
    <col min="12" max="12" width="7.25390625" style="66" customWidth="1"/>
    <col min="13" max="13" width="0.2421875" style="66" customWidth="1"/>
    <col min="14" max="15" width="6.50390625" style="66" customWidth="1"/>
    <col min="16" max="16" width="0.37109375" style="66" customWidth="1"/>
    <col min="17" max="17" width="10.25390625" style="66" customWidth="1"/>
    <col min="18" max="18" width="8.25390625" style="66" customWidth="1"/>
    <col min="19" max="19" width="0" style="66" hidden="1" customWidth="1"/>
    <col min="20" max="20" width="1.00390625" style="66" customWidth="1"/>
    <col min="21" max="21" width="7.00390625" style="66" customWidth="1"/>
    <col min="22" max="22" width="6.875" style="66" customWidth="1"/>
    <col min="23" max="23" width="5.25390625" style="66" customWidth="1"/>
    <col min="24" max="24" width="7.375" style="66" customWidth="1"/>
    <col min="25" max="25" width="6.00390625" style="66" customWidth="1"/>
    <col min="26" max="26" width="0.6171875" style="66" customWidth="1"/>
    <col min="27" max="16384" width="9.75390625" style="66" customWidth="1"/>
  </cols>
  <sheetData>
    <row r="1" spans="2:18" ht="19.5" customHeight="1">
      <c r="B1" s="147" t="s">
        <v>160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4:18" ht="19.5" customHeight="1">
      <c r="D2" s="148"/>
      <c r="E2" s="149" t="s">
        <v>161</v>
      </c>
      <c r="F2" s="152"/>
      <c r="G2" s="152"/>
      <c r="H2" s="152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9.5" customHeight="1">
      <c r="A3" s="200" t="s">
        <v>162</v>
      </c>
      <c r="E3" s="149"/>
      <c r="F3" s="152"/>
      <c r="H3" s="152"/>
      <c r="I3" s="148"/>
      <c r="J3" s="148"/>
      <c r="L3" s="148"/>
      <c r="M3" s="148"/>
      <c r="N3" s="151" t="s">
        <v>14</v>
      </c>
      <c r="P3" s="148"/>
      <c r="Q3" s="148"/>
      <c r="R3" s="148"/>
    </row>
    <row r="4" spans="2:18" ht="30" customHeight="1">
      <c r="B4" s="148"/>
      <c r="C4" s="65" t="s">
        <v>98</v>
      </c>
      <c r="D4" s="151" t="s">
        <v>14</v>
      </c>
      <c r="E4" s="147"/>
      <c r="F4" s="65" t="s">
        <v>98</v>
      </c>
      <c r="G4" s="151" t="s">
        <v>14</v>
      </c>
      <c r="H4" s="65"/>
      <c r="I4" s="63"/>
      <c r="J4" s="65" t="s">
        <v>99</v>
      </c>
      <c r="K4" s="151"/>
      <c r="M4" s="63"/>
      <c r="N4" s="65" t="s">
        <v>99</v>
      </c>
      <c r="O4" s="151" t="s">
        <v>14</v>
      </c>
      <c r="P4" s="81"/>
      <c r="R4" s="201" t="s">
        <v>100</v>
      </c>
    </row>
    <row r="5" spans="2:25" ht="19.5" customHeight="1">
      <c r="B5" s="151" t="s">
        <v>98</v>
      </c>
      <c r="C5" s="151" t="s">
        <v>163</v>
      </c>
      <c r="D5" s="65" t="s">
        <v>98</v>
      </c>
      <c r="E5" s="151" t="s">
        <v>98</v>
      </c>
      <c r="F5" s="151" t="s">
        <v>163</v>
      </c>
      <c r="G5" s="65" t="s">
        <v>98</v>
      </c>
      <c r="H5" s="151"/>
      <c r="I5" s="151" t="s">
        <v>99</v>
      </c>
      <c r="J5" s="151" t="s">
        <v>163</v>
      </c>
      <c r="K5" s="65" t="s">
        <v>99</v>
      </c>
      <c r="L5" s="151" t="s">
        <v>99</v>
      </c>
      <c r="M5" s="151"/>
      <c r="N5" s="151" t="s">
        <v>163</v>
      </c>
      <c r="O5" s="65" t="s">
        <v>99</v>
      </c>
      <c r="P5" s="151"/>
      <c r="Q5" s="201" t="s">
        <v>100</v>
      </c>
      <c r="R5" s="151" t="s">
        <v>4</v>
      </c>
      <c r="V5" s="81" t="s">
        <v>164</v>
      </c>
      <c r="W5" s="81" t="s">
        <v>164</v>
      </c>
      <c r="X5" s="81" t="s">
        <v>165</v>
      </c>
      <c r="Y5" s="81" t="s">
        <v>165</v>
      </c>
    </row>
    <row r="6" spans="1:25" ht="19.5" customHeight="1">
      <c r="A6" s="152" t="s">
        <v>96</v>
      </c>
      <c r="B6" s="151" t="s">
        <v>166</v>
      </c>
      <c r="C6" s="151" t="s">
        <v>166</v>
      </c>
      <c r="D6" s="151" t="s">
        <v>166</v>
      </c>
      <c r="E6" s="151" t="s">
        <v>4</v>
      </c>
      <c r="F6" s="151" t="s">
        <v>4</v>
      </c>
      <c r="G6" s="151" t="s">
        <v>4</v>
      </c>
      <c r="H6" s="151"/>
      <c r="I6" s="151" t="s">
        <v>166</v>
      </c>
      <c r="J6" s="151" t="s">
        <v>166</v>
      </c>
      <c r="K6" s="151" t="s">
        <v>166</v>
      </c>
      <c r="L6" s="151" t="s">
        <v>4</v>
      </c>
      <c r="M6" s="151"/>
      <c r="N6" s="151" t="s">
        <v>4</v>
      </c>
      <c r="O6" s="151" t="s">
        <v>4</v>
      </c>
      <c r="P6" s="151"/>
      <c r="Q6" s="151" t="s">
        <v>166</v>
      </c>
      <c r="R6" s="81" t="s">
        <v>21</v>
      </c>
      <c r="V6" s="151" t="s">
        <v>166</v>
      </c>
      <c r="W6" s="151" t="s">
        <v>167</v>
      </c>
      <c r="X6" s="151" t="s">
        <v>166</v>
      </c>
      <c r="Y6" s="151" t="s">
        <v>167</v>
      </c>
    </row>
    <row r="7" spans="1:25" ht="19.5" customHeight="1">
      <c r="A7" s="149" t="s">
        <v>101</v>
      </c>
      <c r="B7" s="154" t="s">
        <v>102</v>
      </c>
      <c r="C7" s="154" t="s">
        <v>102</v>
      </c>
      <c r="D7" s="154" t="s">
        <v>102</v>
      </c>
      <c r="E7" s="154" t="s">
        <v>102</v>
      </c>
      <c r="F7" s="154" t="s">
        <v>102</v>
      </c>
      <c r="G7" s="154" t="s">
        <v>102</v>
      </c>
      <c r="H7" s="154"/>
      <c r="I7" s="154" t="s">
        <v>102</v>
      </c>
      <c r="J7" s="154" t="s">
        <v>102</v>
      </c>
      <c r="K7" s="154" t="s">
        <v>102</v>
      </c>
      <c r="L7" s="154" t="s">
        <v>102</v>
      </c>
      <c r="M7" s="154"/>
      <c r="N7" s="154" t="s">
        <v>102</v>
      </c>
      <c r="O7" s="154" t="s">
        <v>102</v>
      </c>
      <c r="P7" s="154"/>
      <c r="Q7" s="154" t="s">
        <v>102</v>
      </c>
      <c r="R7" s="154" t="s">
        <v>102</v>
      </c>
      <c r="S7" s="154" t="s">
        <v>102</v>
      </c>
      <c r="T7" s="154"/>
      <c r="U7" s="154"/>
      <c r="V7" s="154" t="s">
        <v>102</v>
      </c>
      <c r="W7" s="154" t="s">
        <v>102</v>
      </c>
      <c r="X7" s="154" t="s">
        <v>102</v>
      </c>
      <c r="Y7" s="154" t="s">
        <v>102</v>
      </c>
    </row>
    <row r="8" spans="1:25" ht="19.5" customHeight="1">
      <c r="A8" s="149" t="s">
        <v>103</v>
      </c>
      <c r="B8" s="202">
        <v>178</v>
      </c>
      <c r="C8" s="203"/>
      <c r="D8" s="202">
        <f>SUM(B8,C8)</f>
        <v>178</v>
      </c>
      <c r="E8" s="204">
        <v>0.5</v>
      </c>
      <c r="F8" s="203"/>
      <c r="G8" s="204">
        <f aca="true" t="shared" si="0" ref="G8:G21">SUM(E8,F8)</f>
        <v>0.5</v>
      </c>
      <c r="H8" s="203"/>
      <c r="I8" s="202">
        <v>7788</v>
      </c>
      <c r="J8" s="203"/>
      <c r="K8" s="202">
        <f>SUM(I8,J8)</f>
        <v>7788</v>
      </c>
      <c r="L8" s="204">
        <v>21.4</v>
      </c>
      <c r="M8" s="203"/>
      <c r="N8" s="205">
        <f>SUM(J8/153)</f>
        <v>0</v>
      </c>
      <c r="O8" s="204">
        <f>SUM(L8,N8)</f>
        <v>21.4</v>
      </c>
      <c r="P8" s="203"/>
      <c r="Q8" s="202">
        <v>1005</v>
      </c>
      <c r="R8" s="204">
        <v>2.76</v>
      </c>
      <c r="V8" s="66">
        <v>3</v>
      </c>
      <c r="W8" s="206">
        <f>SUM(V8/365)</f>
        <v>0.00821917808219178</v>
      </c>
      <c r="X8" s="207">
        <v>27879</v>
      </c>
      <c r="Y8" s="206">
        <f>SUM(X8/365)</f>
        <v>76.38082191780822</v>
      </c>
    </row>
    <row r="9" spans="1:25" ht="19.5" customHeight="1">
      <c r="A9" s="149" t="s">
        <v>104</v>
      </c>
      <c r="B9" s="202">
        <v>233</v>
      </c>
      <c r="C9" s="203"/>
      <c r="D9" s="202">
        <f aca="true" t="shared" si="1" ref="D9:D23">SUM(B9,C9)</f>
        <v>233</v>
      </c>
      <c r="E9" s="204">
        <v>0.61</v>
      </c>
      <c r="F9" s="203"/>
      <c r="G9" s="204">
        <f t="shared" si="0"/>
        <v>0.61</v>
      </c>
      <c r="H9" s="203"/>
      <c r="I9" s="202">
        <v>778</v>
      </c>
      <c r="J9" s="202">
        <v>137</v>
      </c>
      <c r="K9" s="202">
        <f aca="true" t="shared" si="2" ref="K9:K23">SUM(I9,J9)</f>
        <v>915</v>
      </c>
      <c r="L9" s="204">
        <v>3.29</v>
      </c>
      <c r="M9" s="203"/>
      <c r="N9" s="205">
        <f aca="true" t="shared" si="3" ref="N9:N21">SUM(J9/153)</f>
        <v>0.8954248366013072</v>
      </c>
      <c r="O9" s="204">
        <f aca="true" t="shared" si="4" ref="O9:O23">SUM(L9,N9)</f>
        <v>4.185424836601308</v>
      </c>
      <c r="P9" s="203"/>
      <c r="Q9" s="202">
        <v>264</v>
      </c>
      <c r="R9" s="204">
        <v>0.65</v>
      </c>
      <c r="V9" s="66">
        <v>127</v>
      </c>
      <c r="W9" s="206">
        <f aca="true" t="shared" si="5" ref="W9:W23">SUM(V9/365)</f>
        <v>0.34794520547945207</v>
      </c>
      <c r="X9" s="208">
        <v>1201</v>
      </c>
      <c r="Y9" s="206">
        <f aca="true" t="shared" si="6" ref="Y9:Y23">SUM(X9/365)</f>
        <v>3.2904109589041095</v>
      </c>
    </row>
    <row r="10" spans="1:25" ht="19.5" customHeight="1">
      <c r="A10" s="149" t="s">
        <v>105</v>
      </c>
      <c r="B10" s="202">
        <v>1367</v>
      </c>
      <c r="C10" s="203"/>
      <c r="D10" s="202">
        <f t="shared" si="1"/>
        <v>1367</v>
      </c>
      <c r="E10" s="204">
        <v>4.13</v>
      </c>
      <c r="F10" s="203"/>
      <c r="G10" s="204">
        <f t="shared" si="0"/>
        <v>4.13</v>
      </c>
      <c r="H10" s="203"/>
      <c r="I10" s="202">
        <v>17669</v>
      </c>
      <c r="J10" s="202">
        <v>96</v>
      </c>
      <c r="K10" s="202">
        <f t="shared" si="2"/>
        <v>17765</v>
      </c>
      <c r="L10" s="204">
        <v>53.2</v>
      </c>
      <c r="M10" s="203"/>
      <c r="N10" s="205">
        <f t="shared" si="3"/>
        <v>0.6274509803921569</v>
      </c>
      <c r="O10" s="204">
        <f t="shared" si="4"/>
        <v>53.82745098039216</v>
      </c>
      <c r="P10" s="203"/>
      <c r="Q10" s="202">
        <v>2673</v>
      </c>
      <c r="R10" s="204">
        <v>7.85</v>
      </c>
      <c r="V10" s="66">
        <v>753</v>
      </c>
      <c r="W10" s="206">
        <f t="shared" si="5"/>
        <v>2.063013698630137</v>
      </c>
      <c r="X10" s="208">
        <v>54481</v>
      </c>
      <c r="Y10" s="206">
        <f t="shared" si="6"/>
        <v>149.26301369863015</v>
      </c>
    </row>
    <row r="11" spans="1:25" ht="19.5" customHeight="1">
      <c r="A11" s="149" t="s">
        <v>106</v>
      </c>
      <c r="B11" s="209">
        <v>10</v>
      </c>
      <c r="C11" s="210"/>
      <c r="D11" s="210">
        <f t="shared" si="1"/>
        <v>10</v>
      </c>
      <c r="E11" s="204">
        <v>0.03</v>
      </c>
      <c r="F11" s="210"/>
      <c r="G11" s="204">
        <f t="shared" si="0"/>
        <v>0.03</v>
      </c>
      <c r="H11" s="210"/>
      <c r="I11" s="209">
        <v>20</v>
      </c>
      <c r="J11" s="202"/>
      <c r="K11" s="209">
        <f t="shared" si="2"/>
        <v>20</v>
      </c>
      <c r="L11" s="204">
        <v>0.06</v>
      </c>
      <c r="M11" s="210"/>
      <c r="N11" s="205">
        <f t="shared" si="3"/>
        <v>0</v>
      </c>
      <c r="O11" s="204">
        <f t="shared" si="4"/>
        <v>0.06</v>
      </c>
      <c r="P11" s="210"/>
      <c r="Q11" s="211">
        <v>2</v>
      </c>
      <c r="R11" s="212">
        <v>0.01</v>
      </c>
      <c r="V11" s="66">
        <v>0</v>
      </c>
      <c r="W11" s="206">
        <f t="shared" si="5"/>
        <v>0</v>
      </c>
      <c r="X11" s="213">
        <v>0</v>
      </c>
      <c r="Y11" s="206">
        <f t="shared" si="6"/>
        <v>0</v>
      </c>
    </row>
    <row r="12" spans="1:25" ht="19.5" customHeight="1">
      <c r="A12" s="149" t="s">
        <v>107</v>
      </c>
      <c r="B12" s="202">
        <v>1381</v>
      </c>
      <c r="C12" s="202"/>
      <c r="D12" s="202">
        <f t="shared" si="1"/>
        <v>1381</v>
      </c>
      <c r="E12" s="204">
        <v>4.11</v>
      </c>
      <c r="F12" s="203"/>
      <c r="G12" s="204">
        <f t="shared" si="0"/>
        <v>4.11</v>
      </c>
      <c r="H12" s="203"/>
      <c r="I12" s="202">
        <v>10566</v>
      </c>
      <c r="J12" s="202">
        <v>456</v>
      </c>
      <c r="K12" s="202">
        <f t="shared" si="2"/>
        <v>11022</v>
      </c>
      <c r="L12" s="204">
        <v>29.18</v>
      </c>
      <c r="M12" s="203"/>
      <c r="N12" s="205">
        <f t="shared" si="3"/>
        <v>2.980392156862745</v>
      </c>
      <c r="O12" s="204">
        <f t="shared" si="4"/>
        <v>32.16039215686274</v>
      </c>
      <c r="P12" s="203"/>
      <c r="Q12" s="202">
        <v>1968</v>
      </c>
      <c r="R12" s="204">
        <v>5.4</v>
      </c>
      <c r="V12" s="66">
        <v>620</v>
      </c>
      <c r="W12" s="206">
        <f t="shared" si="5"/>
        <v>1.6986301369863013</v>
      </c>
      <c r="X12" s="208">
        <v>26737</v>
      </c>
      <c r="Y12" s="206">
        <f t="shared" si="6"/>
        <v>73.25205479452055</v>
      </c>
    </row>
    <row r="13" spans="1:25" ht="19.5" customHeight="1">
      <c r="A13" s="149" t="s">
        <v>108</v>
      </c>
      <c r="B13" s="202">
        <v>70</v>
      </c>
      <c r="C13" s="203"/>
      <c r="D13" s="202">
        <f t="shared" si="1"/>
        <v>70</v>
      </c>
      <c r="E13" s="204">
        <v>0.23</v>
      </c>
      <c r="F13" s="203"/>
      <c r="G13" s="204">
        <f t="shared" si="0"/>
        <v>0.23</v>
      </c>
      <c r="H13" s="203"/>
      <c r="I13" s="202">
        <v>226</v>
      </c>
      <c r="J13" s="202"/>
      <c r="K13" s="202">
        <f t="shared" si="2"/>
        <v>226</v>
      </c>
      <c r="L13" s="204">
        <v>0.71</v>
      </c>
      <c r="M13" s="203"/>
      <c r="N13" s="205">
        <f t="shared" si="3"/>
        <v>0</v>
      </c>
      <c r="O13" s="204">
        <f t="shared" si="4"/>
        <v>0.71</v>
      </c>
      <c r="P13" s="203"/>
      <c r="Q13" s="202">
        <v>34</v>
      </c>
      <c r="R13" s="204">
        <v>0.13</v>
      </c>
      <c r="V13" s="66">
        <v>39</v>
      </c>
      <c r="W13" s="206">
        <f t="shared" si="5"/>
        <v>0.10684931506849316</v>
      </c>
      <c r="X13" s="208">
        <v>520</v>
      </c>
      <c r="Y13" s="206">
        <f t="shared" si="6"/>
        <v>1.4246575342465753</v>
      </c>
    </row>
    <row r="14" spans="1:25" ht="19.5" customHeight="1">
      <c r="A14" s="149" t="s">
        <v>109</v>
      </c>
      <c r="B14" s="202">
        <v>907</v>
      </c>
      <c r="C14" s="203">
        <v>4</v>
      </c>
      <c r="D14" s="202">
        <f t="shared" si="1"/>
        <v>911</v>
      </c>
      <c r="E14" s="204">
        <v>2.36</v>
      </c>
      <c r="F14" s="204">
        <v>0.03</v>
      </c>
      <c r="G14" s="204">
        <f t="shared" si="0"/>
        <v>2.3899999999999997</v>
      </c>
      <c r="H14" s="203"/>
      <c r="I14" s="202">
        <v>3824</v>
      </c>
      <c r="J14" s="202"/>
      <c r="K14" s="202">
        <f t="shared" si="2"/>
        <v>3824</v>
      </c>
      <c r="L14" s="204">
        <v>10.94</v>
      </c>
      <c r="M14" s="203"/>
      <c r="N14" s="205">
        <f t="shared" si="3"/>
        <v>0</v>
      </c>
      <c r="O14" s="204">
        <f t="shared" si="4"/>
        <v>10.94</v>
      </c>
      <c r="P14" s="203"/>
      <c r="Q14" s="202">
        <v>1288</v>
      </c>
      <c r="R14" s="204">
        <v>3.7</v>
      </c>
      <c r="V14" s="66">
        <v>188</v>
      </c>
      <c r="W14" s="206">
        <f t="shared" si="5"/>
        <v>0.5150684931506849</v>
      </c>
      <c r="X14" s="208">
        <v>8929</v>
      </c>
      <c r="Y14" s="206">
        <f t="shared" si="6"/>
        <v>24.46301369863014</v>
      </c>
    </row>
    <row r="15" spans="1:25" ht="19.5" customHeight="1">
      <c r="A15" s="149" t="s">
        <v>110</v>
      </c>
      <c r="B15" s="202">
        <v>263</v>
      </c>
      <c r="C15" s="203"/>
      <c r="D15" s="202">
        <f t="shared" si="1"/>
        <v>263</v>
      </c>
      <c r="E15" s="204">
        <v>0.38</v>
      </c>
      <c r="F15" s="203"/>
      <c r="G15" s="204">
        <f t="shared" si="0"/>
        <v>0.38</v>
      </c>
      <c r="H15" s="203"/>
      <c r="I15" s="202">
        <v>336</v>
      </c>
      <c r="J15" s="202"/>
      <c r="K15" s="202">
        <f t="shared" si="2"/>
        <v>336</v>
      </c>
      <c r="L15" s="204">
        <v>0.78</v>
      </c>
      <c r="M15" s="203"/>
      <c r="N15" s="205">
        <f t="shared" si="3"/>
        <v>0</v>
      </c>
      <c r="O15" s="204">
        <f t="shared" si="4"/>
        <v>0.78</v>
      </c>
      <c r="P15" s="203"/>
      <c r="Q15" s="202">
        <v>306</v>
      </c>
      <c r="R15" s="204">
        <v>0.75</v>
      </c>
      <c r="V15" s="66">
        <v>32</v>
      </c>
      <c r="W15" s="206">
        <f t="shared" si="5"/>
        <v>0.08767123287671233</v>
      </c>
      <c r="X15" s="208">
        <v>660</v>
      </c>
      <c r="Y15" s="206">
        <f t="shared" si="6"/>
        <v>1.8082191780821917</v>
      </c>
    </row>
    <row r="16" spans="1:25" ht="19.5" customHeight="1">
      <c r="A16" s="149" t="s">
        <v>111</v>
      </c>
      <c r="B16" s="214">
        <v>1938</v>
      </c>
      <c r="C16" s="202"/>
      <c r="D16" s="202">
        <f t="shared" si="1"/>
        <v>1938</v>
      </c>
      <c r="E16" s="204">
        <v>6.13</v>
      </c>
      <c r="F16" s="203"/>
      <c r="G16" s="204">
        <f t="shared" si="0"/>
        <v>6.13</v>
      </c>
      <c r="H16" s="203"/>
      <c r="I16" s="202">
        <v>5437</v>
      </c>
      <c r="J16" s="202">
        <v>428</v>
      </c>
      <c r="K16" s="202">
        <f t="shared" si="2"/>
        <v>5865</v>
      </c>
      <c r="L16" s="204">
        <v>14.95</v>
      </c>
      <c r="M16" s="203"/>
      <c r="N16" s="205">
        <f t="shared" si="3"/>
        <v>2.7973856209150325</v>
      </c>
      <c r="O16" s="204">
        <f t="shared" si="4"/>
        <v>17.747385620915033</v>
      </c>
      <c r="P16" s="203"/>
      <c r="Q16" s="202">
        <v>1262</v>
      </c>
      <c r="R16" s="204">
        <v>3.46</v>
      </c>
      <c r="V16" s="208">
        <v>1040</v>
      </c>
      <c r="W16" s="206">
        <f t="shared" si="5"/>
        <v>2.8493150684931505</v>
      </c>
      <c r="X16" s="208">
        <v>18661</v>
      </c>
      <c r="Y16" s="206">
        <f t="shared" si="6"/>
        <v>51.12602739726027</v>
      </c>
    </row>
    <row r="17" spans="1:25" ht="19.5" customHeight="1">
      <c r="A17" s="149" t="s">
        <v>112</v>
      </c>
      <c r="B17" s="211">
        <v>0</v>
      </c>
      <c r="C17" s="210"/>
      <c r="D17" s="209">
        <f t="shared" si="1"/>
        <v>0</v>
      </c>
      <c r="E17" s="215">
        <v>0</v>
      </c>
      <c r="F17" s="210"/>
      <c r="G17" s="204">
        <f t="shared" si="0"/>
        <v>0</v>
      </c>
      <c r="H17" s="210"/>
      <c r="I17" s="211">
        <v>6</v>
      </c>
      <c r="J17" s="211">
        <v>0</v>
      </c>
      <c r="K17" s="205">
        <f t="shared" si="2"/>
        <v>6</v>
      </c>
      <c r="L17" s="204">
        <v>0.02</v>
      </c>
      <c r="M17" s="203"/>
      <c r="N17" s="205">
        <f t="shared" si="3"/>
        <v>0</v>
      </c>
      <c r="O17" s="204">
        <f t="shared" si="4"/>
        <v>0.02</v>
      </c>
      <c r="P17" s="203"/>
      <c r="Q17" s="209">
        <v>0</v>
      </c>
      <c r="R17" s="215">
        <v>0</v>
      </c>
      <c r="V17" s="66">
        <v>0</v>
      </c>
      <c r="W17" s="206">
        <f t="shared" si="5"/>
        <v>0</v>
      </c>
      <c r="X17" s="216">
        <v>0</v>
      </c>
      <c r="Y17" s="206">
        <f t="shared" si="6"/>
        <v>0</v>
      </c>
    </row>
    <row r="18" spans="1:25" ht="19.5" customHeight="1">
      <c r="A18" s="149" t="s">
        <v>113</v>
      </c>
      <c r="B18" s="202">
        <v>958</v>
      </c>
      <c r="C18" s="203"/>
      <c r="D18" s="202">
        <f t="shared" si="1"/>
        <v>958</v>
      </c>
      <c r="E18" s="204">
        <v>2.83</v>
      </c>
      <c r="F18" s="203"/>
      <c r="G18" s="204">
        <f t="shared" si="0"/>
        <v>2.83</v>
      </c>
      <c r="H18" s="203"/>
      <c r="I18" s="202">
        <v>1826</v>
      </c>
      <c r="J18" s="202">
        <v>614</v>
      </c>
      <c r="K18" s="202">
        <f t="shared" si="2"/>
        <v>2440</v>
      </c>
      <c r="L18" s="204">
        <v>7.12</v>
      </c>
      <c r="M18" s="203"/>
      <c r="N18" s="205">
        <f t="shared" si="3"/>
        <v>4.0130718954248366</v>
      </c>
      <c r="O18" s="204">
        <f t="shared" si="4"/>
        <v>11.133071895424838</v>
      </c>
      <c r="P18" s="203"/>
      <c r="Q18" s="202">
        <v>372</v>
      </c>
      <c r="R18" s="204">
        <v>1.1</v>
      </c>
      <c r="V18" s="66">
        <v>233</v>
      </c>
      <c r="W18" s="206">
        <f t="shared" si="5"/>
        <v>0.6383561643835617</v>
      </c>
      <c r="X18" s="208">
        <v>741</v>
      </c>
      <c r="Y18" s="206">
        <f t="shared" si="6"/>
        <v>2.03013698630137</v>
      </c>
    </row>
    <row r="19" spans="1:25" ht="19.5" customHeight="1">
      <c r="A19" s="149" t="s">
        <v>114</v>
      </c>
      <c r="B19" s="202">
        <v>352</v>
      </c>
      <c r="C19" s="203"/>
      <c r="D19" s="202">
        <f t="shared" si="1"/>
        <v>352</v>
      </c>
      <c r="E19" s="204">
        <v>1.08</v>
      </c>
      <c r="F19" s="203"/>
      <c r="G19" s="204">
        <f t="shared" si="0"/>
        <v>1.08</v>
      </c>
      <c r="H19" s="203"/>
      <c r="I19" s="202">
        <v>1793</v>
      </c>
      <c r="J19" s="203"/>
      <c r="K19" s="202">
        <f t="shared" si="2"/>
        <v>1793</v>
      </c>
      <c r="L19" s="204">
        <v>4.97</v>
      </c>
      <c r="M19" s="203"/>
      <c r="N19" s="205">
        <f t="shared" si="3"/>
        <v>0</v>
      </c>
      <c r="O19" s="204">
        <f t="shared" si="4"/>
        <v>4.97</v>
      </c>
      <c r="P19" s="203"/>
      <c r="Q19" s="202">
        <v>973</v>
      </c>
      <c r="R19" s="204">
        <v>2.7</v>
      </c>
      <c r="V19" s="66">
        <v>110</v>
      </c>
      <c r="W19" s="206">
        <f t="shared" si="5"/>
        <v>0.3013698630136986</v>
      </c>
      <c r="X19" s="208">
        <v>1103</v>
      </c>
      <c r="Y19" s="206">
        <f t="shared" si="6"/>
        <v>3.021917808219178</v>
      </c>
    </row>
    <row r="20" spans="1:25" ht="19.5" customHeight="1">
      <c r="A20" s="149" t="s">
        <v>115</v>
      </c>
      <c r="B20" s="202">
        <v>663</v>
      </c>
      <c r="C20" s="203"/>
      <c r="D20" s="202">
        <f t="shared" si="1"/>
        <v>663</v>
      </c>
      <c r="E20" s="204">
        <v>1.58</v>
      </c>
      <c r="F20" s="203"/>
      <c r="G20" s="204">
        <f t="shared" si="0"/>
        <v>1.58</v>
      </c>
      <c r="H20" s="203"/>
      <c r="I20" s="202">
        <v>4534</v>
      </c>
      <c r="J20" s="203"/>
      <c r="K20" s="202">
        <f t="shared" si="2"/>
        <v>4534</v>
      </c>
      <c r="L20" s="204">
        <v>11.4</v>
      </c>
      <c r="M20" s="203"/>
      <c r="N20" s="205">
        <f t="shared" si="3"/>
        <v>0</v>
      </c>
      <c r="O20" s="204">
        <f t="shared" si="4"/>
        <v>11.4</v>
      </c>
      <c r="P20" s="203"/>
      <c r="Q20" s="202">
        <v>1275</v>
      </c>
      <c r="R20" s="204">
        <v>4.26</v>
      </c>
      <c r="V20" s="66">
        <v>181</v>
      </c>
      <c r="W20" s="206">
        <f t="shared" si="5"/>
        <v>0.4958904109589041</v>
      </c>
      <c r="X20" s="208">
        <v>1582</v>
      </c>
      <c r="Y20" s="206">
        <f t="shared" si="6"/>
        <v>4.3342465753424655</v>
      </c>
    </row>
    <row r="21" spans="1:25" ht="19.5" customHeight="1">
      <c r="A21" s="149" t="s">
        <v>116</v>
      </c>
      <c r="B21" s="202">
        <v>1507</v>
      </c>
      <c r="C21" s="203"/>
      <c r="D21" s="202">
        <f t="shared" si="1"/>
        <v>1507</v>
      </c>
      <c r="E21" s="204">
        <v>4.4</v>
      </c>
      <c r="F21" s="203"/>
      <c r="G21" s="204">
        <f t="shared" si="0"/>
        <v>4.4</v>
      </c>
      <c r="H21" s="203"/>
      <c r="I21" s="202">
        <v>3524</v>
      </c>
      <c r="J21" s="202">
        <v>214</v>
      </c>
      <c r="K21" s="202">
        <f t="shared" si="2"/>
        <v>3738</v>
      </c>
      <c r="L21" s="204">
        <v>9.4</v>
      </c>
      <c r="M21" s="203"/>
      <c r="N21" s="204">
        <f t="shared" si="3"/>
        <v>1.3986928104575163</v>
      </c>
      <c r="O21" s="204">
        <f t="shared" si="4"/>
        <v>10.798692810457517</v>
      </c>
      <c r="P21" s="203"/>
      <c r="Q21" s="202">
        <v>815</v>
      </c>
      <c r="R21" s="204">
        <v>2.16</v>
      </c>
      <c r="V21" s="66">
        <v>255</v>
      </c>
      <c r="W21" s="206">
        <f t="shared" si="5"/>
        <v>0.6986301369863014</v>
      </c>
      <c r="X21" s="208">
        <v>2289</v>
      </c>
      <c r="Y21" s="206">
        <f t="shared" si="6"/>
        <v>6.271232876712329</v>
      </c>
    </row>
    <row r="22" spans="1:25" ht="19.5" customHeight="1">
      <c r="A22" s="66" t="s">
        <v>117</v>
      </c>
      <c r="B22" s="214" t="s">
        <v>7</v>
      </c>
      <c r="C22" s="217" t="s">
        <v>7</v>
      </c>
      <c r="D22" s="214" t="s">
        <v>7</v>
      </c>
      <c r="E22" s="204" t="s">
        <v>7</v>
      </c>
      <c r="F22" s="203" t="s">
        <v>7</v>
      </c>
      <c r="G22" s="204" t="s">
        <v>13</v>
      </c>
      <c r="H22" s="203"/>
      <c r="I22" s="214" t="s">
        <v>7</v>
      </c>
      <c r="J22" s="214" t="s">
        <v>7</v>
      </c>
      <c r="K22" s="214" t="s">
        <v>7</v>
      </c>
      <c r="L22" s="204" t="s">
        <v>7</v>
      </c>
      <c r="M22" s="203" t="s">
        <v>7</v>
      </c>
      <c r="N22" s="203"/>
      <c r="O22" s="204" t="s">
        <v>13</v>
      </c>
      <c r="P22" s="203"/>
      <c r="Q22" s="214" t="s">
        <v>7</v>
      </c>
      <c r="R22" s="212" t="s">
        <v>7</v>
      </c>
      <c r="S22" s="217" t="s">
        <v>7</v>
      </c>
      <c r="T22" s="217" t="s">
        <v>7</v>
      </c>
      <c r="U22" s="217"/>
      <c r="V22" s="217" t="s">
        <v>7</v>
      </c>
      <c r="W22" s="218" t="s">
        <v>7</v>
      </c>
      <c r="X22" s="217" t="s">
        <v>7</v>
      </c>
      <c r="Y22" s="217" t="s">
        <v>7</v>
      </c>
    </row>
    <row r="23" spans="1:25" s="148" customFormat="1" ht="19.5" customHeight="1">
      <c r="A23" s="152" t="s">
        <v>75</v>
      </c>
      <c r="B23" s="219">
        <f>SUM(B8:B21)</f>
        <v>9827</v>
      </c>
      <c r="C23" s="219">
        <f>SUM(C8:C21)</f>
        <v>4</v>
      </c>
      <c r="D23" s="220">
        <f t="shared" si="1"/>
        <v>9831</v>
      </c>
      <c r="E23" s="221">
        <f>SUM(E8:E21)</f>
        <v>28.369999999999997</v>
      </c>
      <c r="F23" s="221">
        <v>0.03</v>
      </c>
      <c r="G23" s="221">
        <f>SUM(E23,F23)</f>
        <v>28.4</v>
      </c>
      <c r="H23" s="222"/>
      <c r="I23" s="220">
        <f>SUM(I8:I21)</f>
        <v>58327</v>
      </c>
      <c r="J23" s="220">
        <f>SUM(J8:J21)</f>
        <v>1945</v>
      </c>
      <c r="K23" s="220">
        <f t="shared" si="2"/>
        <v>60272</v>
      </c>
      <c r="L23" s="221">
        <f>SUM(L8:L21)</f>
        <v>167.42000000000002</v>
      </c>
      <c r="M23" s="222">
        <f>SUM(M8:M21)</f>
        <v>0</v>
      </c>
      <c r="N23" s="222">
        <f>SUM(N8:N21)</f>
        <v>12.712418300653594</v>
      </c>
      <c r="O23" s="221">
        <f t="shared" si="4"/>
        <v>180.1324183006536</v>
      </c>
      <c r="P23" s="222"/>
      <c r="Q23" s="220">
        <f>SUM(Q8:Q21)</f>
        <v>12237</v>
      </c>
      <c r="R23" s="221">
        <f>SUM(R8:R21)</f>
        <v>34.93000000000001</v>
      </c>
      <c r="V23" s="220">
        <f>SUM(V8:V21)</f>
        <v>3581</v>
      </c>
      <c r="W23" s="223">
        <f t="shared" si="5"/>
        <v>9.810958904109588</v>
      </c>
      <c r="X23" s="220">
        <f>SUM(X8:X21)</f>
        <v>144783</v>
      </c>
      <c r="Y23" s="223">
        <f t="shared" si="6"/>
        <v>396.6657534246575</v>
      </c>
    </row>
    <row r="24" spans="1:18" s="148" customFormat="1" ht="19.5" customHeight="1">
      <c r="A24" s="152"/>
      <c r="B24" s="224"/>
      <c r="C24" s="224"/>
      <c r="D24" s="224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</row>
    <row r="25" spans="1:25" ht="19.5" customHeight="1">
      <c r="A25" s="66" t="s">
        <v>168</v>
      </c>
      <c r="B25" s="208">
        <f>SUM(B8,B10,B11,B12,B16,B17,B18,B19,B20,B21)</f>
        <v>8354</v>
      </c>
      <c r="C25" s="66">
        <f aca="true" t="shared" si="7" ref="C25:Y25">SUM(C8,C10,C11,C12,C16,C17,C18,C19,C20,C21)</f>
        <v>0</v>
      </c>
      <c r="D25" s="208">
        <f t="shared" si="7"/>
        <v>8354</v>
      </c>
      <c r="E25" s="66">
        <f t="shared" si="7"/>
        <v>24.789999999999992</v>
      </c>
      <c r="F25" s="66">
        <f t="shared" si="7"/>
        <v>0</v>
      </c>
      <c r="G25" s="66">
        <f t="shared" si="7"/>
        <v>24.789999999999992</v>
      </c>
      <c r="H25" s="66">
        <f t="shared" si="7"/>
        <v>0</v>
      </c>
      <c r="I25" s="208">
        <f t="shared" si="7"/>
        <v>53163</v>
      </c>
      <c r="J25" s="208">
        <f t="shared" si="7"/>
        <v>1808</v>
      </c>
      <c r="K25" s="208">
        <f t="shared" si="7"/>
        <v>54971</v>
      </c>
      <c r="L25" s="66">
        <f t="shared" si="7"/>
        <v>151.70000000000002</v>
      </c>
      <c r="M25" s="66">
        <f t="shared" si="7"/>
        <v>0</v>
      </c>
      <c r="N25" s="66">
        <f t="shared" si="7"/>
        <v>11.816993464052288</v>
      </c>
      <c r="O25" s="66">
        <f t="shared" si="7"/>
        <v>163.51699346405226</v>
      </c>
      <c r="P25" s="66">
        <f t="shared" si="7"/>
        <v>0</v>
      </c>
      <c r="Q25" s="208">
        <f t="shared" si="7"/>
        <v>10345</v>
      </c>
      <c r="R25" s="66">
        <f t="shared" si="7"/>
        <v>29.7</v>
      </c>
      <c r="S25" s="66">
        <f t="shared" si="7"/>
        <v>0</v>
      </c>
      <c r="T25" s="66">
        <f t="shared" si="7"/>
        <v>0</v>
      </c>
      <c r="V25" s="208">
        <f t="shared" si="7"/>
        <v>3195</v>
      </c>
      <c r="W25" s="66">
        <f t="shared" si="7"/>
        <v>8.753424657534246</v>
      </c>
      <c r="X25" s="208">
        <f t="shared" si="7"/>
        <v>133473</v>
      </c>
      <c r="Y25" s="66">
        <f t="shared" si="7"/>
        <v>365.6794520547946</v>
      </c>
    </row>
    <row r="26" spans="1:25" ht="19.5" customHeight="1">
      <c r="A26" s="66" t="s">
        <v>169</v>
      </c>
      <c r="B26" s="208">
        <f>SUM(B9,B13,B14,B15)</f>
        <v>1473</v>
      </c>
      <c r="C26" s="66">
        <f aca="true" t="shared" si="8" ref="C26:Y26">SUM(C9,C13,C14,C15)</f>
        <v>4</v>
      </c>
      <c r="D26" s="208">
        <f t="shared" si="8"/>
        <v>1477</v>
      </c>
      <c r="E26" s="66">
        <f t="shared" si="8"/>
        <v>3.5799999999999996</v>
      </c>
      <c r="F26" s="66">
        <f t="shared" si="8"/>
        <v>0.03</v>
      </c>
      <c r="G26" s="66">
        <f t="shared" si="8"/>
        <v>3.6099999999999994</v>
      </c>
      <c r="H26" s="66">
        <f t="shared" si="8"/>
        <v>0</v>
      </c>
      <c r="I26" s="208">
        <f t="shared" si="8"/>
        <v>5164</v>
      </c>
      <c r="J26" s="208">
        <f t="shared" si="8"/>
        <v>137</v>
      </c>
      <c r="K26" s="208">
        <f t="shared" si="8"/>
        <v>5301</v>
      </c>
      <c r="L26" s="66">
        <f t="shared" si="8"/>
        <v>15.719999999999999</v>
      </c>
      <c r="M26" s="66">
        <f t="shared" si="8"/>
        <v>0</v>
      </c>
      <c r="N26" s="66">
        <f t="shared" si="8"/>
        <v>0.8954248366013072</v>
      </c>
      <c r="O26" s="66">
        <f t="shared" si="8"/>
        <v>16.615424836601306</v>
      </c>
      <c r="P26" s="66">
        <f t="shared" si="8"/>
        <v>0</v>
      </c>
      <c r="Q26" s="208">
        <f t="shared" si="8"/>
        <v>1892</v>
      </c>
      <c r="R26" s="66">
        <f t="shared" si="8"/>
        <v>5.23</v>
      </c>
      <c r="S26" s="66">
        <f t="shared" si="8"/>
        <v>0</v>
      </c>
      <c r="T26" s="66">
        <f t="shared" si="8"/>
        <v>0</v>
      </c>
      <c r="V26" s="208">
        <f t="shared" si="8"/>
        <v>386</v>
      </c>
      <c r="W26" s="66">
        <f t="shared" si="8"/>
        <v>1.0575342465753426</v>
      </c>
      <c r="X26" s="208">
        <f t="shared" si="8"/>
        <v>11310</v>
      </c>
      <c r="Y26" s="66">
        <f t="shared" si="8"/>
        <v>30.986301369863014</v>
      </c>
    </row>
    <row r="28" spans="5:18" ht="19.5" customHeight="1">
      <c r="E28" s="164"/>
      <c r="F28" s="164"/>
      <c r="G28" s="164"/>
      <c r="H28" s="164"/>
      <c r="J28" s="225">
        <v>1.17</v>
      </c>
      <c r="L28" s="164"/>
      <c r="M28" s="164"/>
      <c r="N28" s="164"/>
      <c r="O28" s="164"/>
      <c r="P28" s="164"/>
      <c r="R28" s="164"/>
    </row>
    <row r="29" spans="5:18" ht="19.5" customHeight="1">
      <c r="E29" s="164"/>
      <c r="F29" s="164"/>
      <c r="G29" s="164"/>
      <c r="H29" s="164"/>
      <c r="L29" s="164"/>
      <c r="M29" s="164"/>
      <c r="N29" s="164"/>
      <c r="O29" s="164"/>
      <c r="P29" s="164"/>
      <c r="R29" s="164"/>
    </row>
    <row r="30" spans="5:18" ht="19.5" customHeight="1">
      <c r="E30" s="164"/>
      <c r="F30" s="164"/>
      <c r="G30" s="164"/>
      <c r="H30" s="164"/>
      <c r="L30" s="164"/>
      <c r="M30" s="164"/>
      <c r="N30" s="164"/>
      <c r="O30" s="164"/>
      <c r="P30" s="164"/>
      <c r="R30" s="164"/>
    </row>
    <row r="31" spans="5:18" ht="19.5" customHeight="1">
      <c r="E31" s="164"/>
      <c r="F31" s="164"/>
      <c r="G31" s="164"/>
      <c r="H31" s="164"/>
      <c r="L31" s="164"/>
      <c r="M31" s="164"/>
      <c r="N31" s="164"/>
      <c r="O31" s="164"/>
      <c r="P31" s="164"/>
      <c r="R31" s="164"/>
    </row>
    <row r="32" spans="5:18" ht="19.5" customHeight="1">
      <c r="E32" s="164"/>
      <c r="F32" s="164"/>
      <c r="G32" s="164"/>
      <c r="H32" s="164"/>
      <c r="L32" s="164"/>
      <c r="M32" s="164"/>
      <c r="N32" s="164"/>
      <c r="O32" s="164"/>
      <c r="P32" s="164"/>
      <c r="R32" s="16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1" sqref="D1"/>
    </sheetView>
  </sheetViews>
  <sheetFormatPr defaultColWidth="9.75390625" defaultRowHeight="24" customHeight="1"/>
  <cols>
    <col min="1" max="1" width="4.125" style="17" customWidth="1"/>
    <col min="2" max="2" width="11.50390625" style="17" customWidth="1"/>
    <col min="3" max="3" width="8.25390625" style="17" customWidth="1"/>
    <col min="4" max="4" width="7.125" style="17" customWidth="1"/>
    <col min="5" max="5" width="11.00390625" style="17" customWidth="1"/>
    <col min="6" max="6" width="7.00390625" style="17" customWidth="1"/>
    <col min="7" max="7" width="12.625" style="17" customWidth="1"/>
    <col min="8" max="8" width="7.75390625" style="17" customWidth="1"/>
    <col min="9" max="9" width="12.50390625" style="17" customWidth="1"/>
    <col min="10" max="10" width="8.50390625" style="17" customWidth="1"/>
    <col min="11" max="11" width="16.50390625" style="100" customWidth="1"/>
    <col min="12" max="12" width="13.375" style="100" customWidth="1"/>
    <col min="13" max="13" width="1.75390625" style="17" customWidth="1"/>
    <col min="14" max="14" width="2.50390625" style="17" customWidth="1"/>
    <col min="15" max="16384" width="9.75390625" style="17" customWidth="1"/>
  </cols>
  <sheetData>
    <row r="1" ht="15" customHeight="1">
      <c r="G1" s="226" t="s">
        <v>170</v>
      </c>
    </row>
    <row r="2" spans="2:10" s="100" customFormat="1" ht="12" customHeight="1">
      <c r="B2" s="168" t="s">
        <v>171</v>
      </c>
      <c r="D2" s="227"/>
      <c r="I2"/>
      <c r="J2" s="168"/>
    </row>
    <row r="3" spans="1:2" ht="15" customHeight="1">
      <c r="A3" s="17" t="s">
        <v>172</v>
      </c>
      <c r="B3" s="228"/>
    </row>
    <row r="4" spans="3:12" ht="15" customHeight="1">
      <c r="C4" s="20" t="s">
        <v>173</v>
      </c>
      <c r="D4" s="20" t="s">
        <v>173</v>
      </c>
      <c r="E4" s="20" t="s">
        <v>174</v>
      </c>
      <c r="F4" s="20" t="s">
        <v>174</v>
      </c>
      <c r="G4" s="20" t="s">
        <v>175</v>
      </c>
      <c r="H4" s="20" t="s">
        <v>175</v>
      </c>
      <c r="I4" s="20" t="s">
        <v>176</v>
      </c>
      <c r="J4" s="20" t="s">
        <v>176</v>
      </c>
      <c r="K4" s="19" t="s">
        <v>149</v>
      </c>
      <c r="L4" s="19" t="s">
        <v>149</v>
      </c>
    </row>
    <row r="5" spans="3:12" ht="15" customHeight="1">
      <c r="C5" s="20" t="s">
        <v>177</v>
      </c>
      <c r="D5" s="20" t="s">
        <v>177</v>
      </c>
      <c r="E5" s="20" t="s">
        <v>178</v>
      </c>
      <c r="F5" s="20" t="s">
        <v>178</v>
      </c>
      <c r="G5" s="20" t="s">
        <v>179</v>
      </c>
      <c r="H5" s="20" t="s">
        <v>179</v>
      </c>
      <c r="I5" s="20" t="s">
        <v>180</v>
      </c>
      <c r="J5" s="20" t="s">
        <v>180</v>
      </c>
      <c r="K5" s="19" t="s">
        <v>181</v>
      </c>
      <c r="L5" s="19" t="s">
        <v>181</v>
      </c>
    </row>
    <row r="6" spans="2:12" ht="15" customHeight="1">
      <c r="B6" s="166" t="s">
        <v>96</v>
      </c>
      <c r="C6" s="20" t="s">
        <v>166</v>
      </c>
      <c r="D6" s="20" t="s">
        <v>4</v>
      </c>
      <c r="E6" s="20" t="s">
        <v>166</v>
      </c>
      <c r="F6" s="20" t="s">
        <v>4</v>
      </c>
      <c r="G6" s="20" t="s">
        <v>166</v>
      </c>
      <c r="H6" s="20" t="s">
        <v>4</v>
      </c>
      <c r="I6" s="20" t="s">
        <v>166</v>
      </c>
      <c r="J6" s="20" t="s">
        <v>4</v>
      </c>
      <c r="K6" s="19" t="s">
        <v>182</v>
      </c>
      <c r="L6" s="19" t="s">
        <v>130</v>
      </c>
    </row>
    <row r="7" spans="2:12" ht="6.75" customHeight="1">
      <c r="B7" s="166" t="s">
        <v>101</v>
      </c>
      <c r="C7" s="20" t="s">
        <v>183</v>
      </c>
      <c r="D7" s="20" t="s">
        <v>183</v>
      </c>
      <c r="E7" s="20" t="s">
        <v>183</v>
      </c>
      <c r="F7" s="20" t="s">
        <v>183</v>
      </c>
      <c r="G7" s="20" t="s">
        <v>183</v>
      </c>
      <c r="H7" s="20" t="s">
        <v>183</v>
      </c>
      <c r="I7" s="20" t="s">
        <v>183</v>
      </c>
      <c r="J7" s="20" t="s">
        <v>183</v>
      </c>
      <c r="K7" s="19" t="s">
        <v>184</v>
      </c>
      <c r="L7" s="19" t="s">
        <v>185</v>
      </c>
    </row>
    <row r="8" spans="1:12" ht="15" customHeight="1">
      <c r="A8" s="169">
        <v>1</v>
      </c>
      <c r="B8" s="166" t="s">
        <v>103</v>
      </c>
      <c r="C8" s="229">
        <v>136.2</v>
      </c>
      <c r="D8" s="170">
        <v>0.37</v>
      </c>
      <c r="E8" s="230">
        <v>163.7</v>
      </c>
      <c r="F8" s="170">
        <v>0.52</v>
      </c>
      <c r="G8" s="231">
        <v>2512.7</v>
      </c>
      <c r="H8" s="170">
        <v>8.52</v>
      </c>
      <c r="I8" s="231">
        <v>2056.8</v>
      </c>
      <c r="J8" s="170">
        <v>0.47</v>
      </c>
      <c r="K8" s="232">
        <f aca="true" t="shared" si="0" ref="K8:L21">SUM(C8,E8,G8,I8)</f>
        <v>4869.4</v>
      </c>
      <c r="L8" s="172">
        <f t="shared" si="0"/>
        <v>9.88</v>
      </c>
    </row>
    <row r="9" spans="1:12" ht="21.75" customHeight="1">
      <c r="A9" s="169">
        <v>2</v>
      </c>
      <c r="B9" s="166" t="s">
        <v>104</v>
      </c>
      <c r="C9" s="229">
        <v>229</v>
      </c>
      <c r="D9" s="170">
        <v>0.56</v>
      </c>
      <c r="E9" s="230">
        <v>130.2</v>
      </c>
      <c r="F9" s="170">
        <v>0.42</v>
      </c>
      <c r="G9" s="231">
        <v>1653.6</v>
      </c>
      <c r="H9" s="170">
        <v>5.71</v>
      </c>
      <c r="I9" s="231">
        <v>1324.3</v>
      </c>
      <c r="J9" s="170">
        <v>0.26</v>
      </c>
      <c r="K9" s="232">
        <f t="shared" si="0"/>
        <v>3337.1</v>
      </c>
      <c r="L9" s="172">
        <f t="shared" si="0"/>
        <v>6.949999999999999</v>
      </c>
    </row>
    <row r="10" spans="1:12" ht="21.75" customHeight="1">
      <c r="A10" s="169">
        <v>3</v>
      </c>
      <c r="B10" s="166" t="s">
        <v>105</v>
      </c>
      <c r="C10" s="229">
        <v>560.3</v>
      </c>
      <c r="D10" s="170">
        <v>1.29</v>
      </c>
      <c r="E10" s="230">
        <v>307.1</v>
      </c>
      <c r="F10" s="170">
        <v>0.98</v>
      </c>
      <c r="G10" s="231">
        <v>6194</v>
      </c>
      <c r="H10" s="170">
        <v>21</v>
      </c>
      <c r="I10" s="231">
        <v>4042.7</v>
      </c>
      <c r="J10" s="170">
        <v>0.72</v>
      </c>
      <c r="K10" s="232">
        <f t="shared" si="0"/>
        <v>11104.099999999999</v>
      </c>
      <c r="L10" s="172">
        <f t="shared" si="0"/>
        <v>23.99</v>
      </c>
    </row>
    <row r="11" spans="1:12" ht="21.75" customHeight="1">
      <c r="A11" s="169">
        <v>4</v>
      </c>
      <c r="B11" s="166" t="s">
        <v>106</v>
      </c>
      <c r="C11" s="229">
        <v>10.4</v>
      </c>
      <c r="D11" s="170">
        <v>0.03</v>
      </c>
      <c r="E11" s="230">
        <v>7.3</v>
      </c>
      <c r="F11" s="170">
        <v>0.02</v>
      </c>
      <c r="G11" s="231">
        <v>173.8</v>
      </c>
      <c r="H11" s="170">
        <v>0.6</v>
      </c>
      <c r="I11" s="231">
        <v>159.8</v>
      </c>
      <c r="J11" s="170">
        <v>0.06</v>
      </c>
      <c r="K11" s="232">
        <f t="shared" si="0"/>
        <v>351.3</v>
      </c>
      <c r="L11" s="172">
        <f t="shared" si="0"/>
        <v>0.71</v>
      </c>
    </row>
    <row r="12" spans="1:12" ht="21.75" customHeight="1">
      <c r="A12" s="169">
        <v>5</v>
      </c>
      <c r="B12" s="166" t="s">
        <v>107</v>
      </c>
      <c r="C12" s="229">
        <v>598.4</v>
      </c>
      <c r="D12" s="170">
        <v>1.44</v>
      </c>
      <c r="E12" s="230">
        <v>419</v>
      </c>
      <c r="F12" s="170">
        <v>1.34</v>
      </c>
      <c r="G12" s="231">
        <v>8281.1</v>
      </c>
      <c r="H12" s="170">
        <v>27.97</v>
      </c>
      <c r="I12" s="231">
        <v>5593.9</v>
      </c>
      <c r="J12" s="170">
        <v>0.98</v>
      </c>
      <c r="K12" s="232">
        <f t="shared" si="0"/>
        <v>14892.4</v>
      </c>
      <c r="L12" s="172">
        <f t="shared" si="0"/>
        <v>31.73</v>
      </c>
    </row>
    <row r="13" spans="1:12" ht="21.75" customHeight="1">
      <c r="A13" s="169">
        <v>6</v>
      </c>
      <c r="B13" s="166" t="s">
        <v>108</v>
      </c>
      <c r="C13" s="229">
        <v>125.7</v>
      </c>
      <c r="D13" s="170">
        <v>0.32</v>
      </c>
      <c r="E13" s="230">
        <v>90.3</v>
      </c>
      <c r="F13" s="170">
        <v>0.29</v>
      </c>
      <c r="G13" s="231">
        <v>996.5</v>
      </c>
      <c r="H13" s="170">
        <v>3.51</v>
      </c>
      <c r="I13" s="231">
        <v>681.6</v>
      </c>
      <c r="J13" s="170">
        <v>0.13</v>
      </c>
      <c r="K13" s="232">
        <f t="shared" si="0"/>
        <v>1894.1</v>
      </c>
      <c r="L13" s="172">
        <f t="shared" si="0"/>
        <v>4.25</v>
      </c>
    </row>
    <row r="14" spans="1:12" ht="21.75" customHeight="1">
      <c r="A14" s="169">
        <v>7</v>
      </c>
      <c r="B14" s="166" t="s">
        <v>109</v>
      </c>
      <c r="C14" s="229">
        <v>352.1</v>
      </c>
      <c r="D14" s="170">
        <v>0.77</v>
      </c>
      <c r="E14" s="230">
        <v>271.4</v>
      </c>
      <c r="F14" s="170">
        <v>0.87</v>
      </c>
      <c r="G14" s="231">
        <v>5713.7</v>
      </c>
      <c r="H14" s="170">
        <v>19.62</v>
      </c>
      <c r="I14" s="231">
        <v>3778.7</v>
      </c>
      <c r="J14" s="170">
        <v>0.72</v>
      </c>
      <c r="K14" s="232">
        <f t="shared" si="0"/>
        <v>10115.9</v>
      </c>
      <c r="L14" s="172">
        <f t="shared" si="0"/>
        <v>21.98</v>
      </c>
    </row>
    <row r="15" spans="1:12" ht="21.75" customHeight="1">
      <c r="A15" s="169">
        <v>8</v>
      </c>
      <c r="B15" s="166" t="s">
        <v>110</v>
      </c>
      <c r="C15" s="229">
        <v>202.9</v>
      </c>
      <c r="D15" s="170">
        <v>0.51</v>
      </c>
      <c r="E15" s="230">
        <v>114.4</v>
      </c>
      <c r="F15" s="170">
        <v>0.37</v>
      </c>
      <c r="G15" s="231">
        <v>1812.1</v>
      </c>
      <c r="H15" s="170">
        <v>6.19</v>
      </c>
      <c r="I15" s="231">
        <v>1197.7</v>
      </c>
      <c r="J15" s="170">
        <v>0.26</v>
      </c>
      <c r="K15" s="232">
        <f t="shared" si="0"/>
        <v>3327.1000000000004</v>
      </c>
      <c r="L15" s="172">
        <f t="shared" si="0"/>
        <v>7.33</v>
      </c>
    </row>
    <row r="16" spans="1:12" ht="21.75" customHeight="1">
      <c r="A16" s="169">
        <v>9</v>
      </c>
      <c r="B16" s="166" t="s">
        <v>111</v>
      </c>
      <c r="C16" s="229">
        <v>500.2</v>
      </c>
      <c r="D16" s="170">
        <v>1.28</v>
      </c>
      <c r="E16" s="231">
        <v>800.7</v>
      </c>
      <c r="F16" s="170">
        <v>2.56</v>
      </c>
      <c r="G16" s="231">
        <v>17501.5</v>
      </c>
      <c r="H16" s="170">
        <v>59.49</v>
      </c>
      <c r="I16" s="231">
        <v>11138.8</v>
      </c>
      <c r="J16" s="170">
        <v>1.88</v>
      </c>
      <c r="K16" s="232">
        <f t="shared" si="0"/>
        <v>29941.2</v>
      </c>
      <c r="L16" s="172">
        <f t="shared" si="0"/>
        <v>65.21</v>
      </c>
    </row>
    <row r="17" spans="1:12" ht="21.75" customHeight="1">
      <c r="A17" s="169">
        <v>10</v>
      </c>
      <c r="B17" s="166" t="s">
        <v>112</v>
      </c>
      <c r="C17" s="229">
        <v>10.1</v>
      </c>
      <c r="D17" s="170">
        <v>0.03</v>
      </c>
      <c r="E17" s="230">
        <v>9</v>
      </c>
      <c r="F17" s="170">
        <v>0.03</v>
      </c>
      <c r="G17" s="231">
        <v>100.7</v>
      </c>
      <c r="H17" s="170">
        <v>0.35</v>
      </c>
      <c r="I17" s="231">
        <v>85.2</v>
      </c>
      <c r="J17" s="170">
        <v>0.04</v>
      </c>
      <c r="K17" s="232">
        <f t="shared" si="0"/>
        <v>205</v>
      </c>
      <c r="L17" s="172">
        <f t="shared" si="0"/>
        <v>0.44999999999999996</v>
      </c>
    </row>
    <row r="18" spans="1:12" ht="21.75" customHeight="1">
      <c r="A18" s="169">
        <v>11</v>
      </c>
      <c r="B18" s="166" t="s">
        <v>113</v>
      </c>
      <c r="C18" s="229">
        <v>222.7</v>
      </c>
      <c r="D18" s="170">
        <v>0.6</v>
      </c>
      <c r="E18" s="230">
        <v>493.7</v>
      </c>
      <c r="F18" s="170">
        <v>1.57</v>
      </c>
      <c r="G18" s="231">
        <v>7966.4</v>
      </c>
      <c r="H18" s="170">
        <v>27.1</v>
      </c>
      <c r="I18" s="231">
        <v>5548.7</v>
      </c>
      <c r="J18" s="170">
        <v>0.9</v>
      </c>
      <c r="K18" s="232">
        <f t="shared" si="0"/>
        <v>14231.5</v>
      </c>
      <c r="L18" s="172">
        <f t="shared" si="0"/>
        <v>30.17</v>
      </c>
    </row>
    <row r="19" spans="1:12" ht="21.75" customHeight="1">
      <c r="A19" s="169">
        <v>12</v>
      </c>
      <c r="B19" s="166" t="s">
        <v>114</v>
      </c>
      <c r="C19" s="229">
        <v>303</v>
      </c>
      <c r="D19" s="170">
        <v>0.73</v>
      </c>
      <c r="E19" s="230">
        <v>248.8</v>
      </c>
      <c r="F19" s="170">
        <v>0.79</v>
      </c>
      <c r="G19" s="231">
        <v>5707.2</v>
      </c>
      <c r="H19" s="170">
        <v>19.45</v>
      </c>
      <c r="I19" s="231">
        <v>3954.8</v>
      </c>
      <c r="J19" s="170">
        <v>0.72</v>
      </c>
      <c r="K19" s="232">
        <f t="shared" si="0"/>
        <v>10213.8</v>
      </c>
      <c r="L19" s="172">
        <f t="shared" si="0"/>
        <v>21.689999999999998</v>
      </c>
    </row>
    <row r="20" spans="1:12" ht="21.75" customHeight="1">
      <c r="A20" s="169">
        <v>13</v>
      </c>
      <c r="B20" s="166" t="s">
        <v>115</v>
      </c>
      <c r="C20" s="229">
        <v>447.4</v>
      </c>
      <c r="D20" s="170">
        <v>1.09</v>
      </c>
      <c r="E20" s="230">
        <v>940.2</v>
      </c>
      <c r="F20" s="170">
        <v>2.85</v>
      </c>
      <c r="G20" s="231">
        <v>7573.8</v>
      </c>
      <c r="H20" s="170">
        <v>25.2</v>
      </c>
      <c r="I20" s="231">
        <v>3153.5</v>
      </c>
      <c r="J20" s="170">
        <v>0.67</v>
      </c>
      <c r="K20" s="232">
        <f t="shared" si="0"/>
        <v>12114.9</v>
      </c>
      <c r="L20" s="172">
        <f t="shared" si="0"/>
        <v>29.810000000000002</v>
      </c>
    </row>
    <row r="21" spans="1:12" ht="21.75" customHeight="1">
      <c r="A21" s="169">
        <v>14</v>
      </c>
      <c r="B21" s="166" t="s">
        <v>116</v>
      </c>
      <c r="C21" s="229">
        <v>883.4</v>
      </c>
      <c r="D21" s="170">
        <v>2.19</v>
      </c>
      <c r="E21" s="230">
        <v>511.9</v>
      </c>
      <c r="F21" s="170">
        <v>1.64</v>
      </c>
      <c r="G21" s="231">
        <v>9487.1</v>
      </c>
      <c r="H21" s="170">
        <v>32.51</v>
      </c>
      <c r="I21" s="231">
        <v>5750</v>
      </c>
      <c r="J21" s="170">
        <v>0.99</v>
      </c>
      <c r="K21" s="232">
        <f t="shared" si="0"/>
        <v>16632.4</v>
      </c>
      <c r="L21" s="172">
        <f t="shared" si="0"/>
        <v>37.33</v>
      </c>
    </row>
    <row r="22" spans="2:12" ht="17.25" customHeight="1">
      <c r="B22" s="17" t="s">
        <v>186</v>
      </c>
      <c r="C22" s="233" t="s">
        <v>187</v>
      </c>
      <c r="D22" s="171" t="s">
        <v>187</v>
      </c>
      <c r="E22" s="233" t="s">
        <v>187</v>
      </c>
      <c r="F22" s="171" t="s">
        <v>187</v>
      </c>
      <c r="G22" s="234" t="s">
        <v>187</v>
      </c>
      <c r="H22" s="171" t="s">
        <v>187</v>
      </c>
      <c r="I22" s="234" t="s">
        <v>187</v>
      </c>
      <c r="J22" s="171" t="s">
        <v>187</v>
      </c>
      <c r="K22" s="235" t="s">
        <v>187</v>
      </c>
      <c r="L22" s="173" t="s">
        <v>187</v>
      </c>
    </row>
    <row r="23" spans="2:12" ht="21" customHeight="1">
      <c r="B23" s="166" t="s">
        <v>118</v>
      </c>
      <c r="C23" s="231">
        <f aca="true" t="shared" si="1" ref="C23:J23">SUM(C8:C21)</f>
        <v>4581.799999999999</v>
      </c>
      <c r="D23" s="170">
        <f t="shared" si="1"/>
        <v>11.209999999999999</v>
      </c>
      <c r="E23" s="231">
        <f t="shared" si="1"/>
        <v>4507.7</v>
      </c>
      <c r="F23" s="170">
        <f t="shared" si="1"/>
        <v>14.250000000000002</v>
      </c>
      <c r="G23" s="231">
        <f t="shared" si="1"/>
        <v>75674.2</v>
      </c>
      <c r="H23" s="170">
        <f t="shared" si="1"/>
        <v>257.21999999999997</v>
      </c>
      <c r="I23" s="231">
        <f t="shared" si="1"/>
        <v>48466.5</v>
      </c>
      <c r="J23" s="170">
        <f t="shared" si="1"/>
        <v>8.799999999999999</v>
      </c>
      <c r="K23" s="232">
        <f>SUM(C23,E23,G23,I23)</f>
        <v>133230.2</v>
      </c>
      <c r="L23" s="172">
        <f>SUM(D23,F23,H23,J23)</f>
        <v>291.47999999999996</v>
      </c>
    </row>
    <row r="24" spans="3:12" ht="13.5" customHeight="1">
      <c r="C24" s="170"/>
      <c r="D24" s="170"/>
      <c r="E24" s="170"/>
      <c r="F24" s="170"/>
      <c r="G24" s="234"/>
      <c r="H24" s="170"/>
      <c r="I24" s="231"/>
      <c r="J24" s="171"/>
      <c r="K24" s="232"/>
      <c r="L24" s="172"/>
    </row>
    <row r="25" spans="2:12" ht="14.25" customHeight="1">
      <c r="B25" s="17" t="s">
        <v>73</v>
      </c>
      <c r="C25" s="231">
        <f aca="true" t="shared" si="2" ref="C25:L25">SUM(C8,C10,C11,C12,C16,C17,C18,C19,C20,C21)</f>
        <v>3672.1000000000004</v>
      </c>
      <c r="D25" s="170">
        <f t="shared" si="2"/>
        <v>9.049999999999999</v>
      </c>
      <c r="E25" s="231">
        <f t="shared" si="2"/>
        <v>3901.4</v>
      </c>
      <c r="F25" s="170">
        <f t="shared" si="2"/>
        <v>12.3</v>
      </c>
      <c r="G25" s="231">
        <f t="shared" si="2"/>
        <v>65498.299999999996</v>
      </c>
      <c r="H25" s="170">
        <f t="shared" si="2"/>
        <v>222.18999999999997</v>
      </c>
      <c r="I25" s="231">
        <f t="shared" si="2"/>
        <v>41484.2</v>
      </c>
      <c r="J25" s="170">
        <f t="shared" si="2"/>
        <v>7.43</v>
      </c>
      <c r="K25" s="232">
        <f t="shared" si="2"/>
        <v>114556</v>
      </c>
      <c r="L25" s="172">
        <f t="shared" si="2"/>
        <v>250.96999999999997</v>
      </c>
    </row>
    <row r="26" spans="2:12" ht="12.75" customHeight="1">
      <c r="B26" s="17" t="s">
        <v>119</v>
      </c>
      <c r="C26" s="229">
        <f aca="true" t="shared" si="3" ref="C26:L26">SUM(C9,C13,C14,C15)</f>
        <v>909.6999999999999</v>
      </c>
      <c r="D26" s="170">
        <f t="shared" si="3"/>
        <v>2.16</v>
      </c>
      <c r="E26" s="229">
        <f t="shared" si="3"/>
        <v>606.3</v>
      </c>
      <c r="F26" s="170">
        <f t="shared" si="3"/>
        <v>1.9500000000000002</v>
      </c>
      <c r="G26" s="231">
        <f t="shared" si="3"/>
        <v>10175.9</v>
      </c>
      <c r="H26" s="170">
        <f t="shared" si="3"/>
        <v>35.03</v>
      </c>
      <c r="I26" s="231">
        <f t="shared" si="3"/>
        <v>6982.3</v>
      </c>
      <c r="J26" s="170">
        <f t="shared" si="3"/>
        <v>1.3699999999999999</v>
      </c>
      <c r="K26" s="232">
        <f t="shared" si="3"/>
        <v>18674.199999999997</v>
      </c>
      <c r="L26" s="172">
        <f t="shared" si="3"/>
        <v>40.51</v>
      </c>
    </row>
    <row r="27" spans="3:12" ht="12.75" customHeight="1">
      <c r="C27" s="170"/>
      <c r="D27" s="182"/>
      <c r="E27" s="170"/>
      <c r="F27" s="182"/>
      <c r="H27" s="182"/>
      <c r="I27" s="170"/>
      <c r="J27" s="182"/>
      <c r="K27" s="172"/>
      <c r="L27" s="183"/>
    </row>
    <row r="28" spans="1:12" ht="12" customHeight="1">
      <c r="A28" s="166"/>
      <c r="C28" s="170"/>
      <c r="D28" s="182"/>
      <c r="E28" s="170"/>
      <c r="F28" s="182"/>
      <c r="H28" s="182"/>
      <c r="I28" s="170"/>
      <c r="J28" s="182"/>
      <c r="K28" s="172"/>
      <c r="L28" s="183"/>
    </row>
    <row r="29" spans="3:12" ht="16.5" customHeight="1">
      <c r="C29" s="170"/>
      <c r="D29" s="182"/>
      <c r="E29" s="170"/>
      <c r="F29" s="182"/>
      <c r="H29" s="182"/>
      <c r="I29" s="170"/>
      <c r="J29" s="182"/>
      <c r="K29" s="172"/>
      <c r="L29" s="183"/>
    </row>
    <row r="30" spans="3:12" ht="24" customHeight="1">
      <c r="C30" s="170"/>
      <c r="D30" s="182"/>
      <c r="E30" s="170"/>
      <c r="F30" s="182"/>
      <c r="G30" s="236">
        <v>1.18</v>
      </c>
      <c r="H30" s="182"/>
      <c r="I30" s="170"/>
      <c r="J30" s="182"/>
      <c r="K30" s="172"/>
      <c r="L30" s="18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KSantlal</dc:creator>
  <cp:keywords/>
  <dc:description/>
  <cp:lastModifiedBy>THiggins</cp:lastModifiedBy>
  <cp:lastPrinted>2003-07-17T14:21:05Z</cp:lastPrinted>
  <dcterms:created xsi:type="dcterms:W3CDTF">2003-03-11T20:52:39Z</dcterms:created>
  <dcterms:modified xsi:type="dcterms:W3CDTF">2005-09-09T15:05:02Z</dcterms:modified>
  <cp:category/>
  <cp:version/>
  <cp:contentType/>
  <cp:contentStatus/>
</cp:coreProperties>
</file>