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8870" windowHeight="12165" tabRatio="830" activeTab="6"/>
  </bookViews>
  <sheets>
    <sheet name="Form 923 Generation and Fuel Da" sheetId="1" r:id="rId1"/>
    <sheet name="EPA Part 75 data" sheetId="2" r:id="rId2"/>
    <sheet name="Electric Power Annual Table A3" sheetId="3" r:id="rId3"/>
    <sheet name="IPCC Guidelines Table 2.2" sheetId="4" r:id="rId4"/>
    <sheet name="Calculating CO2e" sheetId="5" r:id="rId5"/>
    <sheet name="ISO load-generation-imports" sheetId="6" r:id="rId6"/>
    <sheet name="draft Emission Factors" sheetId="7" r:id="rId7"/>
    <sheet name="GWPs" sheetId="8" r:id="rId8"/>
  </sheets>
  <externalReferences>
    <externalReference r:id="rId11"/>
  </externalReferences>
  <definedNames>
    <definedName name="_xlnm._FilterDatabase" localSheetId="1" hidden="1">'EPA Part 75 data'!$A$1:$I$102</definedName>
    <definedName name="_xlnm._FilterDatabase" localSheetId="0" hidden="1">'Form 923 Generation and Fuel Da'!$A$8:$CS$619</definedName>
    <definedName name="_xlfn.SUMIFS" hidden="1">#NAME?</definedName>
    <definedName name="IPCC_Report">'[1]GWPs'!$B$11:$B$13</definedName>
    <definedName name="_xlnm.Print_Titles" localSheetId="1">'EPA Part 75 data'!$1:$1</definedName>
    <definedName name="_xlnm.Print_Titles" localSheetId="0">'Form 923 Generation and Fuel Da'!$7:$8</definedName>
  </definedNames>
  <calcPr fullCalcOnLoad="1"/>
</workbook>
</file>

<file path=xl/comments1.xml><?xml version="1.0" encoding="utf-8"?>
<comments xmlns="http://schemas.openxmlformats.org/spreadsheetml/2006/main">
  <authors>
    <author>Sharon Weber</author>
  </authors>
  <commentList>
    <comment ref="N431" authorId="0">
      <text>
        <r>
          <rPr>
            <b/>
            <sz val="8"/>
            <rFont val="Tahoma"/>
            <family val="2"/>
          </rPr>
          <t>Sharon Weber:</t>
        </r>
        <r>
          <rPr>
            <sz val="8"/>
            <rFont val="Tahoma"/>
            <family val="2"/>
          </rPr>
          <t xml:space="preserve">
changed from OTH to NG</t>
        </r>
      </text>
    </comment>
    <comment ref="O431" authorId="0">
      <text>
        <r>
          <rPr>
            <b/>
            <sz val="8"/>
            <rFont val="Tahoma"/>
            <family val="2"/>
          </rPr>
          <t>Sharon Weber:</t>
        </r>
        <r>
          <rPr>
            <sz val="8"/>
            <rFont val="Tahoma"/>
            <family val="2"/>
          </rPr>
          <t xml:space="preserve">
changed from OTH to NG</t>
        </r>
      </text>
    </comment>
  </commentList>
</comments>
</file>

<file path=xl/comments5.xml><?xml version="1.0" encoding="utf-8"?>
<comments xmlns="http://schemas.openxmlformats.org/spreadsheetml/2006/main">
  <authors>
    <author>Sharon Weber</author>
  </authors>
  <commentList>
    <comment ref="K3" authorId="0">
      <text>
        <r>
          <rPr>
            <b/>
            <sz val="8"/>
            <rFont val="Tahoma"/>
            <family val="2"/>
          </rPr>
          <t>Sharon Weber:</t>
        </r>
        <r>
          <rPr>
            <sz val="8"/>
            <rFont val="Tahoma"/>
            <family val="2"/>
          </rPr>
          <t xml:space="preserve">
http://epa.gov/climatechange/emissions/downloads10/US-GHG-Inventory-2010-Annex-2-CO2-Fossil-Fuel-Combustion.pdf
"consumption data in the U.S. inventory are presented using higher heating values (HHV)1 rather than the
lower heating values (LHV)2 reflected in the IPCC emission inventory methodology. This convention is followed because
data obtained from EIA are based on HHV. Of note, however, is that EIA renewable energy statistics are often published
using LHV. The difference between the two conventions relates to the treatment of the heat energy that is consumed in the
process of evaporating the water contained in the fuel. The simplified convention used by the International Energy
Agency for converting from HHV to LHV is to multiply the energy content by 0.95 for petroleum and coal and by 0.9 for
natural gas."</t>
        </r>
      </text>
    </comment>
  </commentList>
</comments>
</file>

<file path=xl/sharedStrings.xml><?xml version="1.0" encoding="utf-8"?>
<sst xmlns="http://schemas.openxmlformats.org/spreadsheetml/2006/main" count="8334" uniqueCount="1015">
  <si>
    <t>SEMASS Resource Recovery</t>
  </si>
  <si>
    <t>SEMASS Partnership</t>
  </si>
  <si>
    <t>William F Wyman</t>
  </si>
  <si>
    <t>FPL Energy Wyman LLC</t>
  </si>
  <si>
    <t>Wyman Hydro</t>
  </si>
  <si>
    <t>Mystic Generating Station</t>
  </si>
  <si>
    <t>Boston Generating LLC</t>
  </si>
  <si>
    <t>Pilgrim Nuclear Power Station</t>
  </si>
  <si>
    <t>Entergy Nuclear Generation Co</t>
  </si>
  <si>
    <t>Kendall Square Station</t>
  </si>
  <si>
    <t>Mirant Kendall LLC</t>
  </si>
  <si>
    <t>Mirant Canal LLC</t>
  </si>
  <si>
    <t>Canal</t>
  </si>
  <si>
    <t>Mount Tom</t>
  </si>
  <si>
    <t>Brayton Point</t>
  </si>
  <si>
    <t>Dominion Energy New England, LLC</t>
  </si>
  <si>
    <t>TransCanada Hydro Northeast Inc.,</t>
  </si>
  <si>
    <t>Salem Harbor</t>
  </si>
  <si>
    <t>Cabot</t>
  </si>
  <si>
    <t>CO2 (tons)</t>
  </si>
  <si>
    <t>average Wood heat rate=</t>
  </si>
  <si>
    <t>NAEA Energy Massachusetts LLC</t>
  </si>
  <si>
    <t>Potter Station 2</t>
  </si>
  <si>
    <t>Braintree Town of</t>
  </si>
  <si>
    <t>Waters River</t>
  </si>
  <si>
    <t>City of Peabody</t>
  </si>
  <si>
    <t>Cleary Flood</t>
  </si>
  <si>
    <t>City of Taunton</t>
  </si>
  <si>
    <t>MSB</t>
  </si>
  <si>
    <t>MSN</t>
  </si>
  <si>
    <t>Great Lakes Hydro America - ME</t>
  </si>
  <si>
    <t>Great Lakes Hydro America LLC</t>
  </si>
  <si>
    <t>Ocean State Power II</t>
  </si>
  <si>
    <t>N</t>
  </si>
  <si>
    <t>WAT</t>
  </si>
  <si>
    <t>HYC</t>
  </si>
  <si>
    <t>NG</t>
  </si>
  <si>
    <t>Mcf</t>
  </si>
  <si>
    <t>CT</t>
  </si>
  <si>
    <t>BIT</t>
  </si>
  <si>
    <t>COL</t>
  </si>
  <si>
    <t>DFO</t>
  </si>
  <si>
    <t>barrels</t>
  </si>
  <si>
    <t>SUB</t>
  </si>
  <si>
    <t>ORW</t>
  </si>
  <si>
    <t>NUC</t>
  </si>
  <si>
    <t>Y</t>
  </si>
  <si>
    <t>NY</t>
  </si>
  <si>
    <t>NPCC</t>
  </si>
  <si>
    <t>HPS</t>
  </si>
  <si>
    <t>RFO</t>
  </si>
  <si>
    <t>LFG</t>
  </si>
  <si>
    <t>MLG</t>
  </si>
  <si>
    <t>PC</t>
  </si>
  <si>
    <t>JF</t>
  </si>
  <si>
    <t>WOO</t>
  </si>
  <si>
    <t>OBG</t>
  </si>
  <si>
    <t>WDS</t>
  </si>
  <si>
    <t>WWW</t>
  </si>
  <si>
    <t>WND</t>
  </si>
  <si>
    <t>WO</t>
  </si>
  <si>
    <t>FirstLight Power Resources Services LLC</t>
  </si>
  <si>
    <t>Emissions and Generation</t>
  </si>
  <si>
    <t>KER</t>
  </si>
  <si>
    <t>Northfield Mountain</t>
  </si>
  <si>
    <t>MA</t>
  </si>
  <si>
    <t>OTH</t>
  </si>
  <si>
    <t>VT</t>
  </si>
  <si>
    <t>FPL Energy Maine Hydro LLC</t>
  </si>
  <si>
    <t>ME</t>
  </si>
  <si>
    <t>Rumford Cogeneration</t>
  </si>
  <si>
    <t>Wheelabrator Environmental Systems</t>
  </si>
  <si>
    <t>Comerford</t>
  </si>
  <si>
    <t>NH</t>
  </si>
  <si>
    <t>S C Moore</t>
  </si>
  <si>
    <t>Amoskeag</t>
  </si>
  <si>
    <t>Public Service Co of NH</t>
  </si>
  <si>
    <t>Ayers Island</t>
  </si>
  <si>
    <t>Garvins Falls</t>
  </si>
  <si>
    <t>Merrimack</t>
  </si>
  <si>
    <t>Schiller</t>
  </si>
  <si>
    <t>Smith</t>
  </si>
  <si>
    <t>Environment Canada GHG emissions (kilo metric tons CO2e)</t>
  </si>
  <si>
    <t>Manchester Street</t>
  </si>
  <si>
    <t>RI</t>
  </si>
  <si>
    <t>Ocean State Power</t>
  </si>
  <si>
    <t>Ocean State Power Co</t>
  </si>
  <si>
    <t>MA Biogenic CO2 Emissions from Intra-NE Imports (lb)</t>
  </si>
  <si>
    <t>Combined Heat &amp; Power Plant</t>
  </si>
  <si>
    <t>Nuclear Unit I.D.</t>
  </si>
  <si>
    <t>Operator Name</t>
  </si>
  <si>
    <t>Operator ID</t>
  </si>
  <si>
    <t>State</t>
  </si>
  <si>
    <t>Census Region</t>
  </si>
  <si>
    <t>NERC Region</t>
  </si>
  <si>
    <t>NAICS Code</t>
  </si>
  <si>
    <t>EIA Sector Number</t>
  </si>
  <si>
    <t>Sector Name</t>
  </si>
  <si>
    <t>Reported Prime Mover</t>
  </si>
  <si>
    <t>Reported Fuel Type Code</t>
  </si>
  <si>
    <t>AER Fuel Type Code</t>
  </si>
  <si>
    <t>Physical Unit Label</t>
  </si>
  <si>
    <t>Newington</t>
  </si>
  <si>
    <t>Brookfield Power New England</t>
  </si>
  <si>
    <t>Bear Swamp</t>
  </si>
  <si>
    <t>BLQ</t>
  </si>
  <si>
    <t>SLW</t>
  </si>
  <si>
    <t>NewPage Corporation</t>
  </si>
  <si>
    <t>Bellingham Cogeneration Facility</t>
  </si>
  <si>
    <t>Northeast Energy Associates LP</t>
  </si>
  <si>
    <t>Boralex Beaver Livermore Falls</t>
  </si>
  <si>
    <t>Boralex Livermore Falls Inc</t>
  </si>
  <si>
    <t>Boralex Ashland</t>
  </si>
  <si>
    <t>Boralex Ashland Inc</t>
  </si>
  <si>
    <t>U.S. Department of Energy</t>
  </si>
  <si>
    <t>The Energy Information Administration (EIA)</t>
  </si>
  <si>
    <t>Dighton Power Plant</t>
  </si>
  <si>
    <t>Berkshire Power</t>
  </si>
  <si>
    <t>Berkshire Power Co LLC</t>
  </si>
  <si>
    <t>FPL Energy Operating Serv Inc</t>
  </si>
  <si>
    <t>Tiverton Power Plant</t>
  </si>
  <si>
    <t>Maine Independence Station</t>
  </si>
  <si>
    <t>Casco Bay Energy Co LLC</t>
  </si>
  <si>
    <t>Millennium Power</t>
  </si>
  <si>
    <t>Millennium Power Partners LP</t>
  </si>
  <si>
    <t>Rumford Power Associates</t>
  </si>
  <si>
    <t>Rumford Power</t>
  </si>
  <si>
    <t>Rhode Island State Energy Partners</t>
  </si>
  <si>
    <t>ANP Blackstone Energy Project</t>
  </si>
  <si>
    <t>Westbrook Energy Center</t>
  </si>
  <si>
    <t>Fore River Generating Station</t>
  </si>
  <si>
    <t>Generation &amp; Load Data for ISO New England</t>
  </si>
  <si>
    <t>Energy from Generation (GWh)</t>
  </si>
  <si>
    <t>ISO-NE</t>
  </si>
  <si>
    <t>ISO-NE Net Imorts/Exports of Energy from Other Control Areas (GWh)</t>
  </si>
  <si>
    <t>Actual Imports</t>
  </si>
  <si>
    <t>Load-Gen = "Imports"</t>
  </si>
  <si>
    <t>Difference = Pumping</t>
  </si>
  <si>
    <t>HQ</t>
  </si>
  <si>
    <t>Net Energy for Load (GWh)</t>
  </si>
  <si>
    <t>Total</t>
  </si>
  <si>
    <t>NE Load [except N. ME] (MWh)</t>
  </si>
  <si>
    <t>Non-Biogenic GHG Emissions from Electricity (CO2e lb)</t>
  </si>
  <si>
    <t>MA GHG Emissions from Intra-NE Imports (lb)</t>
  </si>
  <si>
    <t>MA Total Emissions from Electricity Imports (lb)</t>
  </si>
  <si>
    <t>MA Total Emissions from Electricity Consumption (lb)</t>
  </si>
  <si>
    <t>GHG Emissions from Electricity (lb)</t>
  </si>
  <si>
    <t>GHG Emissions from Exports (lb)</t>
  </si>
  <si>
    <t>MA Share of GHG Emissions from Exports (lb)</t>
  </si>
  <si>
    <t>Electricity GHG Emissions (lb)</t>
  </si>
  <si>
    <t>NE GHG Emissions Associated with Load (lb)</t>
  </si>
  <si>
    <t>MA Electricity Consumption Non-Biogenic Emissions based on NE Average GHG Emission Factor (lb)</t>
  </si>
  <si>
    <t>MA Biogenic CO2 Emissions from NY Imports (lb)</t>
  </si>
  <si>
    <t>MA Biogenic CO2 Emissions from NB and Quebec Imports (lb)</t>
  </si>
  <si>
    <t>MA Total Biogenic CO2 Emissions from Extra-NE Imports (lb)</t>
  </si>
  <si>
    <t>Electricity Biogenic CO2 Emissions (lb)</t>
  </si>
  <si>
    <t>Biogenic CO2 Emissions from Exports (lb)</t>
  </si>
  <si>
    <t>MA Share of Biogenic CO2 Emissions from Exports (lb)</t>
  </si>
  <si>
    <t>MA GHG Emissions from NY Imports (lb)</t>
  </si>
  <si>
    <t>MA GHG Emissions from NB and Quebec Imports (lb)</t>
  </si>
  <si>
    <t>MA GHG Emissions from Extra-NE Imports (lb)</t>
  </si>
  <si>
    <t>Biogenic CO2 Emissions from Electricity (CO2e lb)</t>
  </si>
  <si>
    <t>Biogenic CO2 Emissions from Electricity (lb)</t>
  </si>
  <si>
    <t>MA Based Biogenic CO2 Emission Rate (lb/MWh)</t>
  </si>
  <si>
    <t>MA Electricity Consumption Biogenic CO2 Emissions based on NE Average GHG Emission Factor (lb)</t>
  </si>
  <si>
    <t>MA Biogenic Emissions from Intra-NE Imports</t>
  </si>
  <si>
    <t>Biogenic CO2 Emissions</t>
  </si>
  <si>
    <t>Master Table:  Biogenic CO2 Emission Factors</t>
  </si>
  <si>
    <t>MA Based Non-Biogenic GHG Emission Rate (lb/MWh)</t>
  </si>
  <si>
    <t>MA Share of Total Emissions from Exports (lb)</t>
  </si>
  <si>
    <t>NB: Maine emissions were adjusted to match the geographic scope of the EIA emissions data to that of ISO generation data.</t>
  </si>
  <si>
    <t>MA-Based Non-Biogenic Emission Rate (lb/MWh)</t>
  </si>
  <si>
    <t>MA-Based Biogenic Emission Rate (lb/MWh)</t>
  </si>
  <si>
    <t>Regional Non-Biogenic GHG Emission Factor (lb/MWh)</t>
  </si>
  <si>
    <t>Regional Biogenic CO2 Emission Factor (lb/MWh)</t>
  </si>
  <si>
    <t>Draft MA Electricity Emission Factors Including Imports</t>
  </si>
  <si>
    <t>Boralex Stratton Energy</t>
  </si>
  <si>
    <t>Boralex Stratton Energy Inc</t>
  </si>
  <si>
    <t>Covanta Haverhill</t>
  </si>
  <si>
    <t>Ogden Projects Inc-Haverhill</t>
  </si>
  <si>
    <t>Wheelabrator Saugus</t>
  </si>
  <si>
    <t>Massachusetts</t>
  </si>
  <si>
    <t>Fuels</t>
  </si>
  <si>
    <t>CO2</t>
  </si>
  <si>
    <t>CH4</t>
  </si>
  <si>
    <t>N2O</t>
  </si>
  <si>
    <t>Fuel Type</t>
  </si>
  <si>
    <t>Fuel Codes from EIA</t>
  </si>
  <si>
    <t>IPCC Emission Factors (CH4 kg/TJ) LHV</t>
  </si>
  <si>
    <t>IPCC Emission Factors (N2O kg/TJ) LHV</t>
  </si>
  <si>
    <t>Non-Biogenic CO2e</t>
  </si>
  <si>
    <t>Non-Biogenic</t>
  </si>
  <si>
    <t>INT'L</t>
  </si>
  <si>
    <t>NAT'L</t>
  </si>
  <si>
    <t>STATE</t>
  </si>
  <si>
    <t>CO2e from CH4 from Non-Biogenic Fuels</t>
  </si>
  <si>
    <t>CO2e from N2O from Non-Biogenic Fuels</t>
  </si>
  <si>
    <t>CO2e from CH4 from Biogenic Fuels</t>
  </si>
  <si>
    <t>CO2e from N2O from Biogenic Fuels</t>
  </si>
  <si>
    <t>Biogenic CO2e</t>
  </si>
  <si>
    <t>Biogenic</t>
  </si>
  <si>
    <t>Maine</t>
  </si>
  <si>
    <t>New Hampshire</t>
  </si>
  <si>
    <t>Vermont</t>
  </si>
  <si>
    <t>Rhode Island</t>
  </si>
  <si>
    <t>Connecticut</t>
  </si>
  <si>
    <t>New York</t>
  </si>
  <si>
    <t>Quebec</t>
  </si>
  <si>
    <t>New Brunswick</t>
  </si>
  <si>
    <t>FACILITY_NAME</t>
  </si>
  <si>
    <t>ORISPL_CODE</t>
  </si>
  <si>
    <t>UNITID</t>
  </si>
  <si>
    <t>OP_YEAR</t>
  </si>
  <si>
    <t>UNIT_TYPE_INFO</t>
  </si>
  <si>
    <t>Combustion turbine</t>
  </si>
  <si>
    <t>Combined cycle</t>
  </si>
  <si>
    <t>Cyclone boiler</t>
  </si>
  <si>
    <t>Tangentially-fired</t>
  </si>
  <si>
    <t>Dry bottom wall-fired boiler</t>
  </si>
  <si>
    <t>CT01</t>
  </si>
  <si>
    <t>CT02</t>
  </si>
  <si>
    <t>CT03</t>
  </si>
  <si>
    <t>Canal Station</t>
  </si>
  <si>
    <t>Other boiler</t>
  </si>
  <si>
    <t>Dighton</t>
  </si>
  <si>
    <t>Kendall Square</t>
  </si>
  <si>
    <t>Lowell Cogeneration Company</t>
  </si>
  <si>
    <t>Millennium Power Partners</t>
  </si>
  <si>
    <t>Mystic</t>
  </si>
  <si>
    <t>Somerset</t>
  </si>
  <si>
    <t>West Springfield</t>
  </si>
  <si>
    <t>CTG1</t>
  </si>
  <si>
    <t>CTG2</t>
  </si>
  <si>
    <t>Androscoggin Energy</t>
  </si>
  <si>
    <t>Bucksport Clean Energy</t>
  </si>
  <si>
    <t>GEN4</t>
  </si>
  <si>
    <t>Pawtucket Power Associates, LP</t>
  </si>
  <si>
    <t>RISEP1</t>
  </si>
  <si>
    <t>RISEP2</t>
  </si>
  <si>
    <t>Tiverton Power</t>
  </si>
  <si>
    <t>CO2_MASS (tons)</t>
  </si>
  <si>
    <t>HEAT_INPUT (mmBtu)</t>
  </si>
  <si>
    <t>IPCC Emission Factors
(CO2 kg/TJ) LHV</t>
  </si>
  <si>
    <t>IPCC Emission Factors (CO2 lb/MMBtu) LHV</t>
  </si>
  <si>
    <t>CO2 emissions used instead of calculating from mmBtu</t>
  </si>
  <si>
    <t>Form 923 All Heat Input Consumed for Electricity (MMBtu)</t>
  </si>
  <si>
    <t>Form 923 Heat Input Consumed for Electricity by non-Part 75 units (MMBtu)</t>
  </si>
  <si>
    <t>To calculate CH4 and N2O</t>
  </si>
  <si>
    <t>To calculate CO2</t>
  </si>
  <si>
    <t>IPCC Emission Factors (CO2 lb/MMBtu) HHV</t>
  </si>
  <si>
    <t>EIA Emission Factors (CO2 lb/MMBtu) HHV</t>
  </si>
  <si>
    <t>average of other emission factors (CO2 lb/MMBtu) HHV</t>
  </si>
  <si>
    <t>Calculated CO2 (lb)</t>
  </si>
  <si>
    <t>CH4 (lb)</t>
  </si>
  <si>
    <t>CO2e (lb)</t>
  </si>
  <si>
    <t>N2O (lb)</t>
  </si>
  <si>
    <t>Part 75 CO2 from units that combust biomass and non-biomass fuels is not used, as Part 75 does not report CO2 by fuel.</t>
  </si>
  <si>
    <t>Part 75 CO2 from cogeneration units is not used, as Part 75 does not report CO2 by type of energy produced (i.e., steam and electricity).</t>
  </si>
  <si>
    <t>IPCC Emission Factors (CH4 lb/MMBtu) LHV</t>
  </si>
  <si>
    <t>IPCC Emission Factors (CH4 lb/MMBtu) HHV</t>
  </si>
  <si>
    <t>IPCC Emission Factors (N2O lb/MMBtu) LHV</t>
  </si>
  <si>
    <t>IPCC Emission Factors (N2O lb/MMBtu) HHV</t>
  </si>
  <si>
    <t>average of other emission factors (CH4 lb/MMBtu) HHV</t>
  </si>
  <si>
    <t>average of other emission factors (N2O lb/MMBtu) HHV</t>
  </si>
  <si>
    <t>CO2e from CO2 from Non-Biogenic Fuels (Part 75 units)</t>
  </si>
  <si>
    <t>CO2e from CO2 from Non-Biogenic Fuels (Non-Part 75 units)</t>
  </si>
  <si>
    <t>ISO</t>
  </si>
  <si>
    <t>EIA</t>
  </si>
  <si>
    <t>Adjustment for Northern Maine</t>
  </si>
  <si>
    <t>MA Electricity Import Emissions</t>
  </si>
  <si>
    <t>NMISA Generation</t>
  </si>
  <si>
    <t>ISO ME Generation</t>
  </si>
  <si>
    <t>Total ME Generation</t>
  </si>
  <si>
    <t>ISO Gen % of Total ME Generation</t>
  </si>
  <si>
    <t>RESULT</t>
  </si>
  <si>
    <t>MWh</t>
  </si>
  <si>
    <t>Master Table:  Non-Biogenic GHG Emission Factors</t>
  </si>
  <si>
    <t>Intra-ISO-NE Electricity Imports</t>
  </si>
  <si>
    <t>Extra-ISO-NE Electricity Imports</t>
  </si>
  <si>
    <t>MA electricity consumption emissions based on region-wide generation and imports</t>
  </si>
  <si>
    <t>Non-Biogenic GHG Emissions</t>
  </si>
  <si>
    <t>MA Basic Information</t>
  </si>
  <si>
    <t>MA Import Need</t>
  </si>
  <si>
    <t>MA Share of NE Imports</t>
  </si>
  <si>
    <t>MA Total Import (MWh) - Assigned</t>
  </si>
  <si>
    <t>MA Emissions from Intra-NE Imports</t>
  </si>
  <si>
    <t>MA Emissions from Extra-NE Imports</t>
  </si>
  <si>
    <t>MA Electricity Consumption Emissions</t>
  </si>
  <si>
    <t xml:space="preserve">VT </t>
  </si>
  <si>
    <t>NB</t>
  </si>
  <si>
    <t>New England</t>
  </si>
  <si>
    <t>MA Electric Generation (MWh)</t>
  </si>
  <si>
    <t>MA Electric Load (MWh)</t>
  </si>
  <si>
    <t>MA Electric Load Including Pumping (MWh)</t>
  </si>
  <si>
    <t>MA Electricity Imports [Gen-Load] (MWh)</t>
  </si>
  <si>
    <t>Total of State/Region Shortfalls [incl. NY, NB, Q] (MWh)</t>
  </si>
  <si>
    <t>MA Fraction of Intra-NE imports</t>
  </si>
  <si>
    <t>Imports to MA from other NE States (MWh)</t>
  </si>
  <si>
    <t>Imports to MA from outside NE (MWh)</t>
  </si>
  <si>
    <t>Total Imports to MA (MWh)</t>
  </si>
  <si>
    <t>Electric Generation (MWh)</t>
  </si>
  <si>
    <t>Electric Load (MWh)</t>
  </si>
  <si>
    <t>Electric Load Including Pumping (MWh)</t>
  </si>
  <si>
    <t>Net Export (MWh)</t>
  </si>
  <si>
    <t>MA Share of Net Exports (MWh)</t>
  </si>
  <si>
    <t>Generation (MWh)</t>
  </si>
  <si>
    <t>Exports into NE minus Imports from NE (MWh)</t>
  </si>
  <si>
    <t>Net Exports into NE (MWh)</t>
  </si>
  <si>
    <t>MA Share of NY Net Exports (MWh)</t>
  </si>
  <si>
    <t>MA Share of NB Net Exports (MWh)</t>
  </si>
  <si>
    <t>MA Share of Quebec Net Exports (MWh)</t>
  </si>
  <si>
    <t>Total NE Generation [except N. ME] (MWh)</t>
  </si>
  <si>
    <t>NE Hydro Pumping Load (MWh)</t>
  </si>
  <si>
    <t>Total NE Load (MWh)</t>
  </si>
  <si>
    <t>Actual Imports (MWh)</t>
  </si>
  <si>
    <t xml:space="preserve"> </t>
  </si>
  <si>
    <t>MA Electricity Import Biogenic Emissions</t>
  </si>
  <si>
    <t>MA Electricity Consumption Biogenic Emissions</t>
  </si>
  <si>
    <t>YEAR-TO-DATE</t>
  </si>
  <si>
    <t>TOTAL FUEL CONSUMPTION QUANTITY</t>
  </si>
  <si>
    <t>ELECTRIC FUEL CONSUMPTION QUANTITY</t>
  </si>
  <si>
    <t>TOTAL FUEL CONSUMPTION MMBTUS</t>
  </si>
  <si>
    <t>ELEC FUEL CONSUMPTION MMBTUS</t>
  </si>
  <si>
    <t>NET GENERATION (megawatthours)</t>
  </si>
  <si>
    <t>Year</t>
  </si>
  <si>
    <t>Stony Brook</t>
  </si>
  <si>
    <t>Massachusetts Mun Wholes Electric Co</t>
  </si>
  <si>
    <t>Seabrook</t>
  </si>
  <si>
    <t>Boralex Fort Fairfield</t>
  </si>
  <si>
    <t>Boralex Fort Fairfield Inc</t>
  </si>
  <si>
    <t>natural gas</t>
  </si>
  <si>
    <t>distillate petroleum</t>
  </si>
  <si>
    <t>residual petroleum</t>
  </si>
  <si>
    <t>petroleum coke</t>
  </si>
  <si>
    <t>jet fuel</t>
  </si>
  <si>
    <t>kerosene</t>
  </si>
  <si>
    <t>waste oil</t>
  </si>
  <si>
    <t>black liquor</t>
  </si>
  <si>
    <t>landfill gas</t>
  </si>
  <si>
    <t>sludge waste</t>
  </si>
  <si>
    <t>tire derived fuel</t>
  </si>
  <si>
    <t>biogenic component of municipal solid waste</t>
  </si>
  <si>
    <t>bituminous coal</t>
  </si>
  <si>
    <t>sub-bituminous coal</t>
  </si>
  <si>
    <t>non-biogenic component of municipal solid waste</t>
  </si>
  <si>
    <t>other</t>
  </si>
  <si>
    <t>wood/wood waste solids</t>
  </si>
  <si>
    <t>Biogenic fuels</t>
  </si>
  <si>
    <t>Non-biogenic fuels</t>
  </si>
  <si>
    <t>Table A3.  Carbon Dioxide Uncontrolled Emission Factors</t>
  </si>
  <si>
    <t xml:space="preserve"> Fuel, Code, Source, and Emission Factor</t>
  </si>
  <si>
    <t>  </t>
  </si>
  <si>
    <t>Fuel And EIA Fuel Code</t>
  </si>
  <si>
    <t>Source and Tables        (As appropriate)</t>
  </si>
  <si>
    <t xml:space="preserve">Factor </t>
  </si>
  <si>
    <t>Distillate Fuel Oil (DFO)</t>
  </si>
  <si>
    <t>Geothermal (GEO)</t>
  </si>
  <si>
    <t>Jet Fuel (JF)</t>
  </si>
  <si>
    <t>Kerosene (KER)</t>
  </si>
  <si>
    <t>Lignite Coal (LIG)</t>
  </si>
  <si>
    <t>Municipal Solid Waste (MSW)</t>
  </si>
  <si>
    <t>Natural Gas (NG)</t>
  </si>
  <si>
    <t>Petroleum Coke (PC)</t>
  </si>
  <si>
    <t>Propane Gas (PG)</t>
  </si>
  <si>
    <t>Residual Fuel Oil (RFO)</t>
  </si>
  <si>
    <t>Subbituminous Coal (SUB)</t>
  </si>
  <si>
    <t>Tire-Derived Fuel (TDF)</t>
  </si>
  <si>
    <t>Waste Oil (WO)</t>
  </si>
  <si>
    <r>
      <t>(Pounds of CO</t>
    </r>
    <r>
      <rPr>
        <vertAlign val="subscript"/>
        <sz val="12"/>
        <rFont val="Times New Roman"/>
        <family val="1"/>
      </rPr>
      <t>2</t>
    </r>
    <r>
      <rPr>
        <sz val="12"/>
        <rFont val="Times New Roman"/>
        <family val="1"/>
      </rPr>
      <t xml:space="preserve"> per Million Btu)</t>
    </r>
  </si>
  <si>
    <r>
      <t>(Pounds of CO</t>
    </r>
    <r>
      <rPr>
        <b/>
        <vertAlign val="subscript"/>
        <sz val="7"/>
        <rFont val="Times New Roman"/>
        <family val="1"/>
      </rPr>
      <t>2</t>
    </r>
    <r>
      <rPr>
        <b/>
        <sz val="7"/>
        <rFont val="Times New Roman"/>
        <family val="1"/>
      </rPr>
      <t xml:space="preserve"> Per Million Btu)***</t>
    </r>
  </si>
  <si>
    <t>http://www.ipcc-nggip.iges.or.jp/public/2006gl/pdf/2_Volume2/V2_2_Ch2_Stationary_Combustion.pdf</t>
  </si>
  <si>
    <t>2006 IPCC Guidelines for National Greenhouse Gas Inventories, Volume 2: Energy, Chapter 2: Stationary Combustion</t>
  </si>
  <si>
    <t>TDF</t>
  </si>
  <si>
    <t>Masspower</t>
  </si>
  <si>
    <t>Indeck Jonesboro Energy Center</t>
  </si>
  <si>
    <t>Indeck West Enfield Energy Center</t>
  </si>
  <si>
    <t>Anson Abenaki Hydros</t>
  </si>
  <si>
    <t>Madison Paper Industries Inc</t>
  </si>
  <si>
    <t>PUR</t>
  </si>
  <si>
    <t>Rumford Falls Power</t>
  </si>
  <si>
    <t>WDL</t>
  </si>
  <si>
    <t>Domtar - Woodland Mill</t>
  </si>
  <si>
    <t>Medical Area Total Energy Plant</t>
  </si>
  <si>
    <t>Medical Area Total Egy Plt Inc</t>
  </si>
  <si>
    <t>Verso Paper Androscoggin LLC</t>
  </si>
  <si>
    <t>Verso Paper</t>
  </si>
  <si>
    <t>OBS</t>
  </si>
  <si>
    <t>Somerset Plant</t>
  </si>
  <si>
    <t>Sappi Fine Paper North America-Somerset</t>
  </si>
  <si>
    <t>OBL</t>
  </si>
  <si>
    <t>S D Warren Westbrook</t>
  </si>
  <si>
    <t>S D Warren Co.- Westbrook</t>
  </si>
  <si>
    <t>PG</t>
  </si>
  <si>
    <t>OOG</t>
  </si>
  <si>
    <t>Androscoggin Mill</t>
  </si>
  <si>
    <t>Mass Inst Tech Cntrl Utilities/Cogen Plt</t>
  </si>
  <si>
    <t>Massachusetts Inst of Tech</t>
  </si>
  <si>
    <t>gaseous propane</t>
  </si>
  <si>
    <t>other biomass gas</t>
  </si>
  <si>
    <t>other biomass solids</t>
  </si>
  <si>
    <t>Part 75 CO2 is not used when only a portion of CO2 for a row on Form 923 is reported under Part 75</t>
  </si>
  <si>
    <t>Environment Canada Electricity Generation (GWh)</t>
  </si>
  <si>
    <t>Maine Emissions Adjustment to Account for NMISA</t>
  </si>
  <si>
    <t>COMBINED GHG Emissions</t>
  </si>
  <si>
    <t>MA-Based COMBINED Emission Rate (lb/MWh)</t>
  </si>
  <si>
    <t>COMBINED GHG Emissions from Electricity (CO2e lb)</t>
  </si>
  <si>
    <t>Master Table:   COMBINED GHG Emission Factors</t>
  </si>
  <si>
    <t>Sources: EIA-923 and EIA-860</t>
  </si>
  <si>
    <t>NAEA Energy Massachusetts  LLC</t>
  </si>
  <si>
    <t>Covanta  Maine LLC</t>
  </si>
  <si>
    <t>Verso Bucksport LLC</t>
  </si>
  <si>
    <t>Tiverton Power Inc</t>
  </si>
  <si>
    <t>Calpine Operating Services Company Inc</t>
  </si>
  <si>
    <t>ANP Bellingham Energy Company, LLC</t>
  </si>
  <si>
    <t>ANP Blackstone Energy Company, LLC</t>
  </si>
  <si>
    <t>Montgomery L'Energia Power Partners LP</t>
  </si>
  <si>
    <t>exclude mmBtu from CO2 calculations, because Part 75 CO2 used instead</t>
  </si>
  <si>
    <t>heat rate
(Btu/KWh)</t>
  </si>
  <si>
    <t>3/10/2010, NMISA</t>
  </si>
  <si>
    <t>Plant Name</t>
  </si>
  <si>
    <t>Charles E Monty</t>
  </si>
  <si>
    <t>Bar Harbor</t>
  </si>
  <si>
    <t>Bangor Hydro-Electric Co</t>
  </si>
  <si>
    <t>Eastport</t>
  </si>
  <si>
    <t>PPL Ellsworth Hydro Station</t>
  </si>
  <si>
    <t>Black Bear Hydro Partners LLC</t>
  </si>
  <si>
    <t>PPL Howland Hydro Station</t>
  </si>
  <si>
    <t>PPL Maine LLC</t>
  </si>
  <si>
    <t>Medway</t>
  </si>
  <si>
    <t>PPL Milford Hydro Station</t>
  </si>
  <si>
    <t>PPL Stillwater Hydro Station</t>
  </si>
  <si>
    <t>PPL Veazie Hydro Station</t>
  </si>
  <si>
    <t>Androscoggin 3</t>
  </si>
  <si>
    <t>Bar Mills</t>
  </si>
  <si>
    <t>Bonny Eagle</t>
  </si>
  <si>
    <t>Brunswick</t>
  </si>
  <si>
    <t>Cape Gas Turbine</t>
  </si>
  <si>
    <t>FPL Energy Cape LLC</t>
  </si>
  <si>
    <t>Cataract</t>
  </si>
  <si>
    <t>Continental Mills</t>
  </si>
  <si>
    <t>Deer Rips</t>
  </si>
  <si>
    <t>Gulf Island</t>
  </si>
  <si>
    <t>Harris</t>
  </si>
  <si>
    <t>Hiram</t>
  </si>
  <si>
    <t>Messalonskee 2 (Oakland)</t>
  </si>
  <si>
    <t>Maine Renewable LLC</t>
  </si>
  <si>
    <t>Messalonskee 3</t>
  </si>
  <si>
    <t>North Gorham</t>
  </si>
  <si>
    <t>Shawmut</t>
  </si>
  <si>
    <t>Skelton</t>
  </si>
  <si>
    <t>West Buxton</t>
  </si>
  <si>
    <t>Weston</t>
  </si>
  <si>
    <t>Williams</t>
  </si>
  <si>
    <t>Caribou Generation Station</t>
  </si>
  <si>
    <t>WPS New England Generation Inc</t>
  </si>
  <si>
    <t>Flos Inn Diesel</t>
  </si>
  <si>
    <t>Squa Pan Hydro Station</t>
  </si>
  <si>
    <t>Exelon Framingham LLC</t>
  </si>
  <si>
    <t>Exelon Power</t>
  </si>
  <si>
    <t>Exelon Medway LLC</t>
  </si>
  <si>
    <t>Oak Bluffs Diesel Generating Facility</t>
  </si>
  <si>
    <t>Boatlock</t>
  </si>
  <si>
    <t>City of Holyoke Gas and Electric Dept.</t>
  </si>
  <si>
    <t>Chemical</t>
  </si>
  <si>
    <t>Hadley Falls</t>
  </si>
  <si>
    <t>Riverside</t>
  </si>
  <si>
    <t>Somerset Station</t>
  </si>
  <si>
    <t>Somerset Power LLC</t>
  </si>
  <si>
    <t>Nantucket</t>
  </si>
  <si>
    <t>Nantucket Electric Co</t>
  </si>
  <si>
    <t>Deerfield 5</t>
  </si>
  <si>
    <t>Cobble Mountain</t>
  </si>
  <si>
    <t>Doreen</t>
  </si>
  <si>
    <t>Gardners Falls</t>
  </si>
  <si>
    <t>Putts Bridge</t>
  </si>
  <si>
    <t>Redbridge</t>
  </si>
  <si>
    <t>Woodland Road</t>
  </si>
  <si>
    <t>High Street Station</t>
  </si>
  <si>
    <t>Town of Ipswich</t>
  </si>
  <si>
    <t>Eastman Falls</t>
  </si>
  <si>
    <t>Gorham</t>
  </si>
  <si>
    <t>Hooksett</t>
  </si>
  <si>
    <t>Jackman</t>
  </si>
  <si>
    <t>Lost Nation</t>
  </si>
  <si>
    <t>White Lake</t>
  </si>
  <si>
    <t>Sherman</t>
  </si>
  <si>
    <t>Deerfield 2</t>
  </si>
  <si>
    <t>West Tisbury Generating Facility</t>
  </si>
  <si>
    <t>Deerfield 3</t>
  </si>
  <si>
    <t>NextEra Energy Seabrook LLC</t>
  </si>
  <si>
    <t>Deerfield 4</t>
  </si>
  <si>
    <t>Shrewsbury</t>
  </si>
  <si>
    <t>Town of Shrewsbury</t>
  </si>
  <si>
    <t>Dwight</t>
  </si>
  <si>
    <t>Indian Orchard</t>
  </si>
  <si>
    <t>Turners Falls</t>
  </si>
  <si>
    <t>Mcindoes</t>
  </si>
  <si>
    <t>Block Island</t>
  </si>
  <si>
    <t>Block Island Power Co</t>
  </si>
  <si>
    <t>Commercial Street</t>
  </si>
  <si>
    <t>City of Marblehead</t>
  </si>
  <si>
    <t>Wilkins Station</t>
  </si>
  <si>
    <t>Bates Mill Upper</t>
  </si>
  <si>
    <t>Hill Mill</t>
  </si>
  <si>
    <t>Front Street</t>
  </si>
  <si>
    <t>Chicopee City of</t>
  </si>
  <si>
    <t>Fife Brook</t>
  </si>
  <si>
    <t>Cherry Street</t>
  </si>
  <si>
    <t>Town of Hudson</t>
  </si>
  <si>
    <t>Cabot Holyoke</t>
  </si>
  <si>
    <t>General Electric Aircraft Engines</t>
  </si>
  <si>
    <t>Hillsborough Hosiery</t>
  </si>
  <si>
    <t>Silverstreet Hydro</t>
  </si>
  <si>
    <t>Perma Treat Corporation</t>
  </si>
  <si>
    <t>General Electric Co</t>
  </si>
  <si>
    <t>General Electric Great Falls Upper Hydro</t>
  </si>
  <si>
    <t>Lockwood Hydroelectric Facility</t>
  </si>
  <si>
    <t>Merimil Ltd Partnership</t>
  </si>
  <si>
    <t>Hampton Facility</t>
  </si>
  <si>
    <t>Foss Manufacturing Company LLC</t>
  </si>
  <si>
    <t>Franklin Industrial Complex</t>
  </si>
  <si>
    <t>Franklin Power LLC</t>
  </si>
  <si>
    <t>M Street Jet</t>
  </si>
  <si>
    <t>Massachusetts Bay Trans Auth</t>
  </si>
  <si>
    <t>Mine Falls Generating Station</t>
  </si>
  <si>
    <t>Mine Falls Ltd Partnership</t>
  </si>
  <si>
    <t>Bangor Pacific Hydro</t>
  </si>
  <si>
    <t>Clement Dam Hydro LLC</t>
  </si>
  <si>
    <t>Clement Dam Hydroelectric LLC</t>
  </si>
  <si>
    <t>Bridgewater Power LP</t>
  </si>
  <si>
    <t>Bridgewater Power Co LP</t>
  </si>
  <si>
    <t>Maine Energy Recovery</t>
  </si>
  <si>
    <t>Maine Energy Recovery Co</t>
  </si>
  <si>
    <t>Clark University</t>
  </si>
  <si>
    <t>Indian Orchard Plant 1</t>
  </si>
  <si>
    <t>Solutia Inc-Indian</t>
  </si>
  <si>
    <t>Mead Rumford Cogen</t>
  </si>
  <si>
    <t>Milton Hydro</t>
  </si>
  <si>
    <t>SFR Hydro Cor</t>
  </si>
  <si>
    <t>Benton Falls Associates</t>
  </si>
  <si>
    <t>Essex Hydro Associates LLC</t>
  </si>
  <si>
    <t>Dodge Falls Associates</t>
  </si>
  <si>
    <t>Dodge Falls Associates LP</t>
  </si>
  <si>
    <t>Brassua Hydroelectric Project</t>
  </si>
  <si>
    <t>Brassua Hydroelectric LP</t>
  </si>
  <si>
    <t>Boott Hydropower</t>
  </si>
  <si>
    <t>Boott Hydropower Inc</t>
  </si>
  <si>
    <t>Errol Hydroelectric Project</t>
  </si>
  <si>
    <t>Errol Hydroelectric Co LLC</t>
  </si>
  <si>
    <t>Domtar Maine LLC</t>
  </si>
  <si>
    <t>Pepperell Hydro Power Plant</t>
  </si>
  <si>
    <t>Swift River Hydro Operations Co., Inc</t>
  </si>
  <si>
    <t>Red Shield Environmental Old Town Facili</t>
  </si>
  <si>
    <t>Red Shield Acquisition LLC</t>
  </si>
  <si>
    <t>Barker Lower</t>
  </si>
  <si>
    <t>KEI (USA) Power Management Inc</t>
  </si>
  <si>
    <t>Lowell Cogen Plant</t>
  </si>
  <si>
    <t>Lowell Cogeneration Co LP</t>
  </si>
  <si>
    <t>Deer Island Treatment Plant</t>
  </si>
  <si>
    <t>Massachusetts Wtr RAuth-Deer I</t>
  </si>
  <si>
    <t>Oakdale Power Station</t>
  </si>
  <si>
    <t>Massachusetts Water Res Auth</t>
  </si>
  <si>
    <t>Cosgrove Intake and Power Station</t>
  </si>
  <si>
    <t>Springfield Power LLC</t>
  </si>
  <si>
    <t>DG Whitefield LLC</t>
  </si>
  <si>
    <t>Marubeni Sustainable Energy Inc</t>
  </si>
  <si>
    <t>Archer Daniels Midland Co</t>
  </si>
  <si>
    <t>Pittsfield Generating LP</t>
  </si>
  <si>
    <t>Pittsfield Generating Company,  LP</t>
  </si>
  <si>
    <t>MMWAC Resource Recovery Facility</t>
  </si>
  <si>
    <t>Mid-Maine Waste Action Corp</t>
  </si>
  <si>
    <t>Norton Powerhouse</t>
  </si>
  <si>
    <t>Saint - Gobain Abrasives Inc</t>
  </si>
  <si>
    <t>International Paper Jay Hydro</t>
  </si>
  <si>
    <t>Penobscot Energy Recovery</t>
  </si>
  <si>
    <t>ESOCO Orrington LLC</t>
  </si>
  <si>
    <t>Otis Hydro</t>
  </si>
  <si>
    <t>International Paper Riley Hydro</t>
  </si>
  <si>
    <t>International Paper Livermore Hydro</t>
  </si>
  <si>
    <t>Univ of Massachusetts Medical Center</t>
  </si>
  <si>
    <t>University of Massachusetts Medical</t>
  </si>
  <si>
    <t>Tillotson Rubber</t>
  </si>
  <si>
    <t>Tillotson Rubber Co Inc</t>
  </si>
  <si>
    <t>China Mill Hydro</t>
  </si>
  <si>
    <t>New Hampshire Hydro Associates</t>
  </si>
  <si>
    <t>Tupperware</t>
  </si>
  <si>
    <t>Pinetree Power</t>
  </si>
  <si>
    <t>Pinetree Power Inc</t>
  </si>
  <si>
    <t>Regional Waste Systems</t>
  </si>
  <si>
    <t>Ecomaine</t>
  </si>
  <si>
    <t>Robbins Lumber</t>
  </si>
  <si>
    <t>Robbins Lumber Inc</t>
  </si>
  <si>
    <t>Pioneer Valley Resource Recovery</t>
  </si>
  <si>
    <t>Covanta Springfield LLC</t>
  </si>
  <si>
    <t>Worumbo Hydro Station</t>
  </si>
  <si>
    <t>Miller Hydro Group Inc</t>
  </si>
  <si>
    <t>Lower Village Water Power Project</t>
  </si>
  <si>
    <t>Marlborough Hydro Corp</t>
  </si>
  <si>
    <t>Pembroke Hydro</t>
  </si>
  <si>
    <t>Pembroke Hydro Associates Limited Ptnrsp</t>
  </si>
  <si>
    <t>Newfound Hydroelectric</t>
  </si>
  <si>
    <t>Newfound Hydroelectric Co</t>
  </si>
  <si>
    <t>Zapco Energy Tactics Corp</t>
  </si>
  <si>
    <t>Rolfe Canal Hydro</t>
  </si>
  <si>
    <t>Briar-Hydro Associates</t>
  </si>
  <si>
    <t>Penacook Lower Falls</t>
  </si>
  <si>
    <t>Ridgewood Providence Power</t>
  </si>
  <si>
    <t>Ridgewood Power Management LLC</t>
  </si>
  <si>
    <t>Gregg Falls</t>
  </si>
  <si>
    <t>Gregg Falls Hydro Elec Assoc Ltd Ptnrsp</t>
  </si>
  <si>
    <t>Penacook Upper Falls Hydro</t>
  </si>
  <si>
    <t>Lawrence Hydroelectric Associates</t>
  </si>
  <si>
    <t>Lawrence Hydroelectric Assoc</t>
  </si>
  <si>
    <t>WM Renewable Energy LLC</t>
  </si>
  <si>
    <t>Central Power Plant</t>
  </si>
  <si>
    <t>State of Rhode Island</t>
  </si>
  <si>
    <t>Gardiner</t>
  </si>
  <si>
    <t>Pumpkin Hill</t>
  </si>
  <si>
    <t>Salmon Falls</t>
  </si>
  <si>
    <t>Consolidated Hydro NH, Inc</t>
  </si>
  <si>
    <t>Somersworth Lower Great Dam</t>
  </si>
  <si>
    <t>Somersworth Hydro Company, Inc.</t>
  </si>
  <si>
    <t>Pinetree Power Tamworth</t>
  </si>
  <si>
    <t>Pinetree Power Tamworth Inc</t>
  </si>
  <si>
    <t>Pontook Hydro Facility</t>
  </si>
  <si>
    <t>Pontook Operating LP</t>
  </si>
  <si>
    <t>Pejepscot Hydroelectric Project</t>
  </si>
  <si>
    <t>Topsham Hydro Partners</t>
  </si>
  <si>
    <t>Chicopee Hydroelectric Station</t>
  </si>
  <si>
    <t>O'Connell Engineering&amp;Fin Inc</t>
  </si>
  <si>
    <t>Wheelabrator Claremont Facility</t>
  </si>
  <si>
    <t>Wheelabrator Concord Facility</t>
  </si>
  <si>
    <t>Boralex Sherman LLC</t>
  </si>
  <si>
    <t>Wheelabrator North Andover</t>
  </si>
  <si>
    <t>Wheelabrator Millbury Facility</t>
  </si>
  <si>
    <t>Lavalley Lumber LLC</t>
  </si>
  <si>
    <t>Eastman Gelatine</t>
  </si>
  <si>
    <t>Eastman Gelatine Corp</t>
  </si>
  <si>
    <t>Aziscohos Hydroelectric Project</t>
  </si>
  <si>
    <t>Brown University Central Heating</t>
  </si>
  <si>
    <t>Brown University</t>
  </si>
  <si>
    <t>Rhode Island Hospital</t>
  </si>
  <si>
    <t>Dartmouth Power Associates</t>
  </si>
  <si>
    <t>Wood Group Power Operations - Dartmouth</t>
  </si>
  <si>
    <t>Collins Facility</t>
  </si>
  <si>
    <t>Collins Hydroelectric Partners</t>
  </si>
  <si>
    <t>Barker Mill Upper</t>
  </si>
  <si>
    <t>Pawtucket Power Associates</t>
  </si>
  <si>
    <t>Pawtucket Power Associates LP</t>
  </si>
  <si>
    <t>Mechanic Falls</t>
  </si>
  <si>
    <t>Pittsfield</t>
  </si>
  <si>
    <t>Hydro Kennebec Project</t>
  </si>
  <si>
    <t>Hydro Kennebec LLC</t>
  </si>
  <si>
    <t>Gillette SBMC</t>
  </si>
  <si>
    <t>The Gillette Company</t>
  </si>
  <si>
    <t>Erving Paper Mills</t>
  </si>
  <si>
    <t>Erving Paper Mills Inc</t>
  </si>
  <si>
    <t>Southbridge Energy Center LLC</t>
  </si>
  <si>
    <t>AE Operations LLC</t>
  </si>
  <si>
    <t>EHC West Hopkinton</t>
  </si>
  <si>
    <t>Consolidated Hydro NH Inc</t>
  </si>
  <si>
    <t>Dartmouth College Heating Plant</t>
  </si>
  <si>
    <t>Dartmouth College</t>
  </si>
  <si>
    <t>Rollinsford</t>
  </si>
  <si>
    <t>Mascoma Hydro</t>
  </si>
  <si>
    <t>Mascoma Hydro Corp</t>
  </si>
  <si>
    <t>Crotched Mountain Rehabilitation Center</t>
  </si>
  <si>
    <t>Crotched Mt Rehab Ctr Inc</t>
  </si>
  <si>
    <t>Lochmere Hydroelectric Plant</t>
  </si>
  <si>
    <t>HDI Associates I</t>
  </si>
  <si>
    <t>Lincoln Paper &amp; Tissue</t>
  </si>
  <si>
    <t>Lincoln Paper and Tissue, LLC</t>
  </si>
  <si>
    <t>Pinetree Power Fitchburg</t>
  </si>
  <si>
    <t>Pinetree Power Fitchburg Inc</t>
  </si>
  <si>
    <t>Berlin Gorham</t>
  </si>
  <si>
    <t>Turnkey Landfill Gas Recovery</t>
  </si>
  <si>
    <t>Plymouth State College Cogeneration</t>
  </si>
  <si>
    <t>Plymouth Cogeneration LP</t>
  </si>
  <si>
    <t>Milford Power LP</t>
  </si>
  <si>
    <t>Milford Power Ltd Partnership</t>
  </si>
  <si>
    <t>Greenville Steam</t>
  </si>
  <si>
    <t>Greenville Steam Co</t>
  </si>
  <si>
    <t>Durgin &amp; Crowell Lumber</t>
  </si>
  <si>
    <t>Durgin &amp; Crowell Lumber Co</t>
  </si>
  <si>
    <t>Wellesley College Central Utility Plant</t>
  </si>
  <si>
    <t>Wellesley College</t>
  </si>
  <si>
    <t>Harris Energy Realty</t>
  </si>
  <si>
    <t>Fellsway Development LLC</t>
  </si>
  <si>
    <t>Four Hills Nashua Landfill</t>
  </si>
  <si>
    <t>Fortistar Methane Group</t>
  </si>
  <si>
    <t>Dighton Power, LLC</t>
  </si>
  <si>
    <t>Androscoggin Energy Center</t>
  </si>
  <si>
    <t>Mansfield</t>
  </si>
  <si>
    <t>Taunton Landfill</t>
  </si>
  <si>
    <t>Minnesota Methane LLC</t>
  </si>
  <si>
    <t>ANP Blackstone Energy Company LLC</t>
  </si>
  <si>
    <t>PPL Medway Hydro</t>
  </si>
  <si>
    <t>East Bridgewater</t>
  </si>
  <si>
    <t>Gas Recovery Systems Inc</t>
  </si>
  <si>
    <t>Randolph Electric</t>
  </si>
  <si>
    <t>Halifax Electric</t>
  </si>
  <si>
    <t>Fall River Electric</t>
  </si>
  <si>
    <t>Chicopee Electric</t>
  </si>
  <si>
    <t>Barre</t>
  </si>
  <si>
    <t>Dunbarton Energy Partners LP</t>
  </si>
  <si>
    <t>East Millinocket Mill</t>
  </si>
  <si>
    <t>Katahdin Paper Inc</t>
  </si>
  <si>
    <t>Great Works Hydro</t>
  </si>
  <si>
    <r>
      <t>Bituminous Coal (BIT)</t>
    </r>
    <r>
      <rPr>
        <vertAlign val="superscript"/>
        <sz val="7"/>
        <rFont val="Times New Roman"/>
        <family val="1"/>
      </rPr>
      <t>R</t>
    </r>
  </si>
  <si>
    <r>
      <t>Synthetic Coal (SC)</t>
    </r>
    <r>
      <rPr>
        <vertAlign val="superscript"/>
        <sz val="7"/>
        <rFont val="Times New Roman"/>
        <family val="1"/>
      </rPr>
      <t>R</t>
    </r>
  </si>
  <si>
    <r>
      <t>Waste Coal (WC)</t>
    </r>
    <r>
      <rPr>
        <vertAlign val="superscript"/>
        <sz val="7"/>
        <rFont val="Times New Roman"/>
        <family val="1"/>
      </rPr>
      <t>R</t>
    </r>
  </si>
  <si>
    <t xml:space="preserve">Electric Utility              </t>
  </si>
  <si>
    <t xml:space="preserve">  </t>
  </si>
  <si>
    <t xml:space="preserve">barrels       </t>
  </si>
  <si>
    <t xml:space="preserve">NEW </t>
  </si>
  <si>
    <t xml:space="preserve">NAICS-22 Non-Cogen            </t>
  </si>
  <si>
    <t>Exelon Edgar LLC</t>
  </si>
  <si>
    <t xml:space="preserve">mcf           </t>
  </si>
  <si>
    <t>New Boston Generating Station</t>
  </si>
  <si>
    <t xml:space="preserve">              </t>
  </si>
  <si>
    <t xml:space="preserve">NAICS-22 Cogen                </t>
  </si>
  <si>
    <t xml:space="preserve">tons          </t>
  </si>
  <si>
    <t>MSW</t>
  </si>
  <si>
    <t>tons</t>
  </si>
  <si>
    <t>Providence</t>
  </si>
  <si>
    <t>Providence City of</t>
  </si>
  <si>
    <t>Squam Lake Dam</t>
  </si>
  <si>
    <t>Town of Ashland</t>
  </si>
  <si>
    <t>Richard F Wheeler</t>
  </si>
  <si>
    <t>Town of Princeton</t>
  </si>
  <si>
    <t xml:space="preserve">Industrial NAICS Cogen        </t>
  </si>
  <si>
    <t xml:space="preserve">Industrial NAICS Non-Cogen    </t>
  </si>
  <si>
    <t>Merrimac Paper</t>
  </si>
  <si>
    <t>Merrimac Paper Co Inc</t>
  </si>
  <si>
    <t xml:space="preserve">Commercial NAICS Cogen        </t>
  </si>
  <si>
    <t>Newark Atlantic Paperboard</t>
  </si>
  <si>
    <t>Newark Atlantic Paperboard Co</t>
  </si>
  <si>
    <t>Indeck Pepperell Power Facility</t>
  </si>
  <si>
    <t>Pepperell Realty LLC</t>
  </si>
  <si>
    <t>Anderson Power Products Division</t>
  </si>
  <si>
    <t>Anderson Power Products</t>
  </si>
  <si>
    <t>Wausau Papers of New Hampshire</t>
  </si>
  <si>
    <t xml:space="preserve">Commercial NAICS Non-Cogen    </t>
  </si>
  <si>
    <t>Winsor Dam Power Station</t>
  </si>
  <si>
    <t>Specialty Minerals</t>
  </si>
  <si>
    <t>Specialty Minerals Inc</t>
  </si>
  <si>
    <t>Agawam Gate Station</t>
  </si>
  <si>
    <t>Bay State GPX Inc</t>
  </si>
  <si>
    <t>Ware Energy</t>
  </si>
  <si>
    <t>Ware Energy Corp</t>
  </si>
  <si>
    <t>Kraft Foods Atlantic Gelatin</t>
  </si>
  <si>
    <t>Kraft Foods Global Inc</t>
  </si>
  <si>
    <t>Indeck Turners Falls Energy Center</t>
  </si>
  <si>
    <t>Turners Falls Ltd Partnership</t>
  </si>
  <si>
    <t xml:space="preserve">   </t>
  </si>
  <si>
    <t>Riverdale Mills</t>
  </si>
  <si>
    <t>Riverdale Mills Corp</t>
  </si>
  <si>
    <t>Hopkinton Energy</t>
  </si>
  <si>
    <t>Regenesis Corporation</t>
  </si>
  <si>
    <t>Velcro USA</t>
  </si>
  <si>
    <t>Velcro USA Inc</t>
  </si>
  <si>
    <t>L'Energia Energy Center</t>
  </si>
  <si>
    <t>Thundermist Hydro</t>
  </si>
  <si>
    <t>Woonsocket City of</t>
  </si>
  <si>
    <t>Bradford Dyeing Association</t>
  </si>
  <si>
    <t>Bradford Dyeing Association Inc</t>
  </si>
  <si>
    <t>Haverhill Paperboard</t>
  </si>
  <si>
    <t>Newark Group Inc</t>
  </si>
  <si>
    <t>Lowell Landfill</t>
  </si>
  <si>
    <t>Fort Halifax</t>
  </si>
  <si>
    <t>Mason Steam</t>
  </si>
  <si>
    <t>FPL Energy Mason LLC</t>
  </si>
  <si>
    <t>Messalonskee 5</t>
  </si>
  <si>
    <t>Worcester Energy</t>
  </si>
  <si>
    <t>Worcester Energy Partners Inc</t>
  </si>
  <si>
    <t>Old Town</t>
  </si>
  <si>
    <t>Georgia-Pacific Corporation</t>
  </si>
  <si>
    <t>Upper Androscoggin</t>
  </si>
  <si>
    <t>Lewiston City of</t>
  </si>
  <si>
    <t>Geneva Wood Fuels Inc</t>
  </si>
  <si>
    <t>Champion Clean Energy</t>
  </si>
  <si>
    <t>IPC Bucksport</t>
  </si>
  <si>
    <t>Millinocket Mill</t>
  </si>
  <si>
    <t>Note: Since there are no highlighted code EF in Electric Power Annual 2003, we used the same value as in 2004.</t>
  </si>
  <si>
    <t>Energy Information Administration, Office of Integrated Analysis and Forecasting.</t>
  </si>
  <si>
    <t>Electric Power Annual 2002
Released: December, 2003</t>
  </si>
  <si>
    <t>http://www.eia.gov/electricity/annual/archive/03482002.pdf</t>
  </si>
  <si>
    <t>from Sharon's email</t>
  </si>
  <si>
    <t>Gen and Load Data ISO and States 2000-2009 with Web Data SW2 &amp; ISO Update.XLS</t>
  </si>
  <si>
    <t>Indeck-Pepperell</t>
  </si>
  <si>
    <t>CC1</t>
  </si>
  <si>
    <t>New Boston</t>
  </si>
  <si>
    <t>EP Newington Energy, LLC</t>
  </si>
  <si>
    <t>Combined cycle (Started Jun 15, 2002)</t>
  </si>
  <si>
    <t>Combined cycle (Started Aug 17, 2002)</t>
  </si>
  <si>
    <t>Combined cycle (Started Aug 08, 2002)</t>
  </si>
  <si>
    <t>Combined cycle (Started Jun 18, 2002)</t>
  </si>
  <si>
    <t>Combined cycle (Started Nov 01, 2002)</t>
  </si>
  <si>
    <t>Combustion turbine (Started Apr 22, 2002)</t>
  </si>
  <si>
    <t>Combined cycle (Started Jun 22, 2002)</t>
  </si>
  <si>
    <t>FPLE Rhode Island State Energy LP</t>
  </si>
  <si>
    <t>Combined cycle (Started Jul 29, 2002)</t>
  </si>
  <si>
    <t>Combined cycle (Started Aug 03, 2002)</t>
  </si>
  <si>
    <t>x</t>
  </si>
  <si>
    <t>2002 Total CO2e</t>
  </si>
  <si>
    <t>2002 EIA-923 Monthly Time Series File</t>
  </si>
  <si>
    <t>J C McNeil</t>
  </si>
  <si>
    <t>City of Burlington-Electric</t>
  </si>
  <si>
    <t>AES Greenidge LLC</t>
  </si>
  <si>
    <t>AES Greenidge</t>
  </si>
  <si>
    <t xml:space="preserve">MAT </t>
  </si>
  <si>
    <t>Covanta Hempstead</t>
  </si>
  <si>
    <t>Covanta Hempstead Company</t>
  </si>
  <si>
    <t>Boralex Chateaugay Power Station</t>
  </si>
  <si>
    <t>Boralex New York LP</t>
  </si>
  <si>
    <t>American Ref-Fuel of Niagara</t>
  </si>
  <si>
    <t>Covanta Energy of Niagara LP</t>
  </si>
  <si>
    <t>Ryegate Power Station</t>
  </si>
  <si>
    <t>SUEZ Energy Generation NA Inc</t>
  </si>
  <si>
    <t>Lyonsdale Biomass LLC</t>
  </si>
  <si>
    <t>Lyonsdale Biomass</t>
  </si>
  <si>
    <t>+</t>
  </si>
  <si>
    <t>Rocky River</t>
  </si>
  <si>
    <t>Branford</t>
  </si>
  <si>
    <t>Connecticut Jet Power LLC</t>
  </si>
  <si>
    <t>Bulls Bridge</t>
  </si>
  <si>
    <t>Cos Cob</t>
  </si>
  <si>
    <t>Devon Station</t>
  </si>
  <si>
    <t>Devon Power LLC</t>
  </si>
  <si>
    <t>Montville Station</t>
  </si>
  <si>
    <t>NRG Montville Operations Inc</t>
  </si>
  <si>
    <t>NRG Norwalk Harbor</t>
  </si>
  <si>
    <t>Norwalk Power LLC</t>
  </si>
  <si>
    <t>Robertsville</t>
  </si>
  <si>
    <t>Connecticut Light &amp; Power Co</t>
  </si>
  <si>
    <t>Scotland Dam</t>
  </si>
  <si>
    <t>Shepaug</t>
  </si>
  <si>
    <t>Stevenson</t>
  </si>
  <si>
    <t>Taftville</t>
  </si>
  <si>
    <t>Tunnel</t>
  </si>
  <si>
    <t>Rainbow</t>
  </si>
  <si>
    <t>Farmington River Power Company</t>
  </si>
  <si>
    <t>Falls Village</t>
  </si>
  <si>
    <t>Franklin Drive</t>
  </si>
  <si>
    <t>Middletown</t>
  </si>
  <si>
    <t>Middletown Power LLC</t>
  </si>
  <si>
    <t>South Meadow</t>
  </si>
  <si>
    <t>Northeast Generation Services Company</t>
  </si>
  <si>
    <t>Torrington Terminal</t>
  </si>
  <si>
    <t>Millstone</t>
  </si>
  <si>
    <t>Dominion Nuclear Conn Inc</t>
  </si>
  <si>
    <t>Bridgeport Station</t>
  </si>
  <si>
    <t>PSEG Power Connecticut LLC</t>
  </si>
  <si>
    <t>North Main Street</t>
  </si>
  <si>
    <t>City of Norwich</t>
  </si>
  <si>
    <t>Tenth Street</t>
  </si>
  <si>
    <t>W K Sanders</t>
  </si>
  <si>
    <t>Village of Morrisville</t>
  </si>
  <si>
    <t>East Barnet</t>
  </si>
  <si>
    <t>Central Vermont Pub Serv Corp</t>
  </si>
  <si>
    <t>Vernon</t>
  </si>
  <si>
    <t>Wilder</t>
  </si>
  <si>
    <t>Ascutney</t>
  </si>
  <si>
    <t>Cavendish</t>
  </si>
  <si>
    <t>Clark Falls</t>
  </si>
  <si>
    <t>Fairfax Falls</t>
  </si>
  <si>
    <t>Glen</t>
  </si>
  <si>
    <t>Lower Middlebury</t>
  </si>
  <si>
    <t>Milton</t>
  </si>
  <si>
    <t>Peterson</t>
  </si>
  <si>
    <t>Pittsford</t>
  </si>
  <si>
    <t>Rutland</t>
  </si>
  <si>
    <t>Salisbury</t>
  </si>
  <si>
    <t>Silver Lake</t>
  </si>
  <si>
    <t>St Albans</t>
  </si>
  <si>
    <t>Weybridge</t>
  </si>
  <si>
    <t>Newport Diesels</t>
  </si>
  <si>
    <t>Great Bay Hydro Corp</t>
  </si>
  <si>
    <t>Newport</t>
  </si>
  <si>
    <t>Berlin 5</t>
  </si>
  <si>
    <t>Green Mountain Power Corp</t>
  </si>
  <si>
    <t>Colchester 16</t>
  </si>
  <si>
    <t>Essex Junction 19</t>
  </si>
  <si>
    <t>Marshfield 6</t>
  </si>
  <si>
    <t>Middlesex 2</t>
  </si>
  <si>
    <t>West Danville 15</t>
  </si>
  <si>
    <t>Bellows Falls</t>
  </si>
  <si>
    <t>Harriman</t>
  </si>
  <si>
    <t>Canaan</t>
  </si>
  <si>
    <t>Vermont Yankee</t>
  </si>
  <si>
    <t>Entergy Nuclear Vermont Yankee</t>
  </si>
  <si>
    <t>West Charleston</t>
  </si>
  <si>
    <t>Barton Village, Inc</t>
  </si>
  <si>
    <t>Burlington GT</t>
  </si>
  <si>
    <t>Great Falls</t>
  </si>
  <si>
    <t>Lyndonville Village of</t>
  </si>
  <si>
    <t>Morrisville</t>
  </si>
  <si>
    <t>Cadys Falls</t>
  </si>
  <si>
    <t>New Haven Harbor</t>
  </si>
  <si>
    <t>Proctor</t>
  </si>
  <si>
    <t>Omya Inc</t>
  </si>
  <si>
    <t>Beldens</t>
  </si>
  <si>
    <t>Bantam</t>
  </si>
  <si>
    <t>Gorge 18</t>
  </si>
  <si>
    <t>Wolcott</t>
  </si>
  <si>
    <t>Hardwick Town of</t>
  </si>
  <si>
    <t>Vergennes 9</t>
  </si>
  <si>
    <t>Waterbury 22</t>
  </si>
  <si>
    <t>Searsburg</t>
  </si>
  <si>
    <t>South Norwalk Electric</t>
  </si>
  <si>
    <t>City of South Norwalk</t>
  </si>
  <si>
    <t>Highgate Falls</t>
  </si>
  <si>
    <t>Village of Swanton</t>
  </si>
  <si>
    <t>Wrightsville Hydro Plant</t>
  </si>
  <si>
    <t>Washington Electric Coop Inc</t>
  </si>
  <si>
    <t>Bolton Falls</t>
  </si>
  <si>
    <t>Florence</t>
  </si>
  <si>
    <t>Searsburg Wind Turbine</t>
  </si>
  <si>
    <t>Derby Hydro</t>
  </si>
  <si>
    <t>McCallum Enterprises I LP</t>
  </si>
  <si>
    <t>Deweys Mill</t>
  </si>
  <si>
    <t>Hydro Energies Inc</t>
  </si>
  <si>
    <t>Sheldon Springs Hydroelectric</t>
  </si>
  <si>
    <t>Sheldon Vermont Hydro Co., Inc.</t>
  </si>
  <si>
    <t>Algonquin Windsor Locks</t>
  </si>
  <si>
    <t>Algonquin Windsor Locks LLC</t>
  </si>
  <si>
    <t>Gilman Mill</t>
  </si>
  <si>
    <t>Ampersand Gilman Hydro LP</t>
  </si>
  <si>
    <t>American Ref-Fuel of SE CT</t>
  </si>
  <si>
    <t>Covanta Southeastern Connecticut Company</t>
  </si>
  <si>
    <t>AES Thames</t>
  </si>
  <si>
    <t>AES Thames LLC</t>
  </si>
  <si>
    <t>Ottauquechee Hydro</t>
  </si>
  <si>
    <t>Ottauquechee Hydro Company, Inc.</t>
  </si>
  <si>
    <t>Capital District Energy Center</t>
  </si>
  <si>
    <t>Maxim Power (USA) Inc</t>
  </si>
  <si>
    <t>Boltonville Hydro Associates</t>
  </si>
  <si>
    <t>New Milford Gas Recovery</t>
  </si>
  <si>
    <t>Covanta Bristol Energy</t>
  </si>
  <si>
    <t>Covanta Bristol Inc</t>
  </si>
  <si>
    <t>OG</t>
  </si>
  <si>
    <t>Covanta Wallingford Energy</t>
  </si>
  <si>
    <t>Covanta Projects LP</t>
  </si>
  <si>
    <t>Vermont Marble Power Division of OMYA</t>
  </si>
  <si>
    <t>Vermont Marble Power Co</t>
  </si>
  <si>
    <t>Exeter Energy LP</t>
  </si>
  <si>
    <t>CMS Generation Operating LLC</t>
  </si>
  <si>
    <t>Stone Container Uncasville</t>
  </si>
  <si>
    <t>Smurfit-Stone Container Enterprises, Inc</t>
  </si>
  <si>
    <t>Wheelabrator Bridgeport</t>
  </si>
  <si>
    <t>Moretown Generating Station</t>
  </si>
  <si>
    <t>Moretown Hydro Energy Co</t>
  </si>
  <si>
    <t>Hartford Hospital Cogeneration</t>
  </si>
  <si>
    <t>Hartford Steam Co</t>
  </si>
  <si>
    <t>Pfizer Groton Plant</t>
  </si>
  <si>
    <t>Pfizer Inc</t>
  </si>
  <si>
    <t>Colebrook Hydroelectric</t>
  </si>
  <si>
    <t>Metropolitan Dist of Hartford</t>
  </si>
  <si>
    <t>Goodwin Hydroelectric</t>
  </si>
  <si>
    <t>Quinebaug Five Mile</t>
  </si>
  <si>
    <t>Quinebaug Associates LLC</t>
  </si>
  <si>
    <t>Shelton Landfill Gas Recovery</t>
  </si>
  <si>
    <t>Connecticut Resource Recovery Authority</t>
  </si>
  <si>
    <t>Chace Mill Winooski One</t>
  </si>
  <si>
    <t>Winooski One Partnership</t>
  </si>
  <si>
    <t>Kinneytown New Old</t>
  </si>
  <si>
    <t>Kinneytown Hydro Co Inc</t>
  </si>
  <si>
    <t>Pratt &amp; Whitney</t>
  </si>
  <si>
    <t>United Technologies</t>
  </si>
  <si>
    <t>Versailles Mill</t>
  </si>
  <si>
    <t>Cascades Boxboard Group Connecticut LLC</t>
  </si>
  <si>
    <t>Wheelabrator Lisbon</t>
  </si>
  <si>
    <t>Covanta Mid-Connecticut Energy</t>
  </si>
  <si>
    <t>Covanta Mid-Connecticut Inc</t>
  </si>
  <si>
    <t>Bridgeport Energy Project</t>
  </si>
  <si>
    <t>Bridgeport Energy LLC</t>
  </si>
  <si>
    <t>Lake Road Generating Plant</t>
  </si>
  <si>
    <t>Lake Road Generating Co LP</t>
  </si>
  <si>
    <t>Hartford Landfill Gas Utilization Proj</t>
  </si>
  <si>
    <t>PPL Wallingford Energy LLC</t>
  </si>
  <si>
    <t>Quinebaug Lower Project</t>
  </si>
  <si>
    <t>Bridgeport Energy</t>
  </si>
  <si>
    <t>BE1</t>
  </si>
  <si>
    <t>BE2</t>
  </si>
  <si>
    <t>Bridgeport Harbor Station</t>
  </si>
  <si>
    <t>BHB1</t>
  </si>
  <si>
    <t>BHB2</t>
  </si>
  <si>
    <t>BHB3</t>
  </si>
  <si>
    <t>Capitol District Energy Center</t>
  </si>
  <si>
    <t>GT</t>
  </si>
  <si>
    <t>Devon</t>
  </si>
  <si>
    <t>Lake Road Generating Company</t>
  </si>
  <si>
    <t>LRG1</t>
  </si>
  <si>
    <t>LRG2</t>
  </si>
  <si>
    <t>LRG3</t>
  </si>
  <si>
    <t>Milford Power Company LLC</t>
  </si>
  <si>
    <t>Combined cycle (Started May 29, 2002)</t>
  </si>
  <si>
    <t>Combined cycle (Started Mar 08, 2002)</t>
  </si>
  <si>
    <t>Montville</t>
  </si>
  <si>
    <t>NHB1</t>
  </si>
  <si>
    <t>Norwalk Harbor Station</t>
  </si>
  <si>
    <t>Wallingford Energy, LLC</t>
  </si>
  <si>
    <t>CT04</t>
  </si>
  <si>
    <t>CT05</t>
  </si>
  <si>
    <t>Set to 0 because NY did not net export power to NE in this year.</t>
  </si>
  <si>
    <t>In 2002, NY received net electricity exports from New England, and therefore there is no need to assess NY Part 75 CO2 emissions.</t>
  </si>
  <si>
    <t>average 2002 wood-fired heat rate (Btu/kWh)</t>
  </si>
  <si>
    <r>
      <rPr>
        <sz val="11"/>
        <color indexed="8"/>
        <rFont val="Calibri"/>
        <family val="2"/>
      </rPr>
      <t>Select</t>
    </r>
    <r>
      <rPr>
        <sz val="11"/>
        <rFont val="Calibri"/>
        <family val="2"/>
      </rPr>
      <t xml:space="preserve"> the IPCC report whose emissions factors you would like to use using the dropdown list in </t>
    </r>
    <r>
      <rPr>
        <b/>
        <sz val="11"/>
        <color indexed="52"/>
        <rFont val="Calibri"/>
        <family val="2"/>
      </rPr>
      <t>orange</t>
    </r>
    <r>
      <rPr>
        <sz val="11"/>
        <rFont val="Calibri"/>
        <family val="2"/>
      </rPr>
      <t xml:space="preserve">. Do not edit the </t>
    </r>
    <r>
      <rPr>
        <b/>
        <sz val="11"/>
        <color indexed="55"/>
        <rFont val="Calibri"/>
        <family val="2"/>
      </rPr>
      <t>gray</t>
    </r>
    <r>
      <rPr>
        <sz val="11"/>
        <rFont val="Calibri"/>
        <family val="2"/>
      </rPr>
      <t xml:space="preserve"> cells.</t>
    </r>
  </si>
  <si>
    <t>IPCC Report</t>
  </si>
  <si>
    <t>SAR</t>
  </si>
  <si>
    <t>AR4</t>
  </si>
  <si>
    <t>AR5</t>
  </si>
  <si>
    <t>SAR = 1996 Second Assessment Report</t>
  </si>
  <si>
    <t>AR4 = 2007 Fourth Assessment Report</t>
  </si>
  <si>
    <t>AR5 = 2014 Fifth Assessment Report</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</si>
</sst>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_(* #,##0.0_);_(* \(#,##0.0\);_(* &quot;-&quot;??_);_(@_)"/>
    <numFmt numFmtId="170" formatCode="_(* #,##0_);_(* \(#,##0\);_(* &quot;-&quot;??_);_(@_)"/>
    <numFmt numFmtId="171" formatCode="0.0%"/>
    <numFmt numFmtId="172" formatCode="0.000%"/>
    <numFmt numFmtId="173" formatCode="#,##0.00000"/>
    <numFmt numFmtId="174" formatCode="#,##0.0"/>
    <numFmt numFmtId="175" formatCode="#,##0.0000"/>
    <numFmt numFmtId="176" formatCode="0.0000"/>
    <numFmt numFmtId="177" formatCode="0.000"/>
    <numFmt numFmtId="178" formatCode="0.000000000"/>
    <numFmt numFmtId="179" formatCode="0.0"/>
    <numFmt numFmtId="180" formatCode="#,##0.000000"/>
    <numFmt numFmtId="181" formatCode="#,##0.0000000"/>
    <numFmt numFmtId="182" formatCode="#,##0.00000000"/>
    <numFmt numFmtId="183" formatCode="#,##0.000000000"/>
    <numFmt numFmtId="184" formatCode="#,##0.0000000000"/>
    <numFmt numFmtId="185" formatCode="[$-409]dddd\,\ mmmm\ dd\,\ yyyy"/>
    <numFmt numFmtId="186" formatCode="[$-409]h:mm:ss\ AM/PM"/>
  </numFmts>
  <fonts count="78">
    <font>
      <sz val="10"/>
      <name val="Arial"/>
      <family val="0"/>
    </font>
    <font>
      <b/>
      <sz val="12"/>
      <name val="Arial"/>
      <family val="2"/>
    </font>
    <font>
      <sz val="10"/>
      <color indexed="8"/>
      <name val="Arial"/>
      <family val="2"/>
    </font>
    <font>
      <sz val="8"/>
      <name val="Arial"/>
      <family val="2"/>
    </font>
    <font>
      <u val="single"/>
      <sz val="10"/>
      <color indexed="36"/>
      <name val="Arial"/>
      <family val="2"/>
    </font>
    <font>
      <u val="single"/>
      <sz val="10"/>
      <color indexed="12"/>
      <name val="Arial"/>
      <family val="2"/>
    </font>
    <font>
      <sz val="8"/>
      <name val="Tahoma"/>
      <family val="2"/>
    </font>
    <font>
      <b/>
      <sz val="12"/>
      <name val="Times New Roman"/>
      <family val="1"/>
    </font>
    <font>
      <vertAlign val="subscript"/>
      <sz val="12"/>
      <name val="Times New Roman"/>
      <family val="1"/>
    </font>
    <font>
      <sz val="12"/>
      <name val="Times New Roman"/>
      <family val="1"/>
    </font>
    <font>
      <b/>
      <sz val="7"/>
      <name val="Times New Roman"/>
      <family val="1"/>
    </font>
    <font>
      <sz val="7"/>
      <name val="Times New Roman"/>
      <family val="1"/>
    </font>
    <font>
      <b/>
      <vertAlign val="subscript"/>
      <sz val="7"/>
      <name val="Times New Roman"/>
      <family val="1"/>
    </font>
    <font>
      <b/>
      <sz val="10"/>
      <name val="Arial"/>
      <family val="2"/>
    </font>
    <font>
      <b/>
      <sz val="10"/>
      <color indexed="23"/>
      <name val="Arial"/>
      <family val="2"/>
    </font>
    <font>
      <b/>
      <sz val="10"/>
      <color indexed="61"/>
      <name val="Arial"/>
      <family val="2"/>
    </font>
    <font>
      <b/>
      <sz val="11"/>
      <color indexed="8"/>
      <name val="Calibri"/>
      <family val="2"/>
    </font>
    <font>
      <b/>
      <u val="single"/>
      <sz val="12"/>
      <color indexed="8"/>
      <name val="Calibri"/>
      <family val="2"/>
    </font>
    <font>
      <i/>
      <sz val="11"/>
      <color indexed="8"/>
      <name val="Calibri"/>
      <family val="2"/>
    </font>
    <font>
      <b/>
      <sz val="11"/>
      <name val="Calibri"/>
      <family val="2"/>
    </font>
    <font>
      <b/>
      <sz val="16"/>
      <color indexed="8"/>
      <name val="Calibri"/>
      <family val="2"/>
    </font>
    <font>
      <sz val="11"/>
      <name val="Calibri"/>
      <family val="2"/>
    </font>
    <font>
      <sz val="12"/>
      <color indexed="8"/>
      <name val="Times New Roman"/>
      <family val="1"/>
    </font>
    <font>
      <b/>
      <sz val="9.9"/>
      <name val="Calibri"/>
      <family val="2"/>
    </font>
    <font>
      <sz val="11"/>
      <color indexed="8"/>
      <name val="Calibri"/>
      <family val="2"/>
    </font>
    <font>
      <sz val="8"/>
      <color indexed="8"/>
      <name val="Calibri"/>
      <family val="2"/>
    </font>
    <font>
      <sz val="11"/>
      <color indexed="10"/>
      <name val="Calibri"/>
      <family val="2"/>
    </font>
    <font>
      <b/>
      <sz val="8"/>
      <name val="Comic Sans MS"/>
      <family val="4"/>
    </font>
    <font>
      <sz val="8"/>
      <name val="Comic Sans MS"/>
      <family val="4"/>
    </font>
    <font>
      <sz val="10"/>
      <name val="Tahoma"/>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u val="single"/>
      <sz val="10"/>
      <name val="Arial"/>
      <family val="2"/>
    </font>
    <font>
      <b/>
      <sz val="8"/>
      <name val="Tahoma"/>
      <family val="2"/>
    </font>
    <font>
      <b/>
      <sz val="12"/>
      <color indexed="8"/>
      <name val="Arial"/>
      <family val="2"/>
    </font>
    <font>
      <vertAlign val="superscript"/>
      <sz val="7"/>
      <name val="Times New Roman"/>
      <family val="1"/>
    </font>
    <font>
      <b/>
      <sz val="11"/>
      <color indexed="55"/>
      <name val="Calibri"/>
      <family val="2"/>
    </font>
    <font>
      <sz val="11"/>
      <color indexed="9"/>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b/>
      <sz val="18"/>
      <color indexed="56"/>
      <name val="Cambria"/>
      <family val="2"/>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2"/>
      <color rgb="FF000000"/>
      <name val="Arial"/>
      <family val="2"/>
    </font>
    <font>
      <b/>
      <sz val="8"/>
      <name val="Arial"/>
      <family val="2"/>
    </font>
  </fonts>
  <fills count="57">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47"/>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4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indexed="54"/>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45"/>
        <bgColor indexed="64"/>
      </patternFill>
    </fill>
    <fill>
      <patternFill patternType="solid">
        <fgColor rgb="FFFFC7CE"/>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46"/>
        <bgColor indexed="64"/>
      </patternFill>
    </fill>
    <fill>
      <patternFill patternType="solid">
        <fgColor indexed="41"/>
        <bgColor indexed="64"/>
      </patternFill>
    </fill>
    <fill>
      <patternFill patternType="solid">
        <fgColor indexed="11"/>
        <bgColor indexed="64"/>
      </patternFill>
    </fill>
    <fill>
      <patternFill patternType="solid">
        <fgColor rgb="FFFFFF00"/>
        <bgColor indexed="64"/>
      </patternFill>
    </fill>
    <fill>
      <patternFill patternType="solid">
        <fgColor rgb="FFFFFF99"/>
        <bgColor indexed="64"/>
      </patternFill>
    </fill>
    <fill>
      <patternFill patternType="solid">
        <fgColor rgb="FFFF0000"/>
        <bgColor indexed="64"/>
      </patternFill>
    </fill>
    <fill>
      <patternFill patternType="solid">
        <fgColor theme="0" tint="-0.1499900072813034"/>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right/>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right/>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ck"/>
    </border>
    <border>
      <left style="medium"/>
      <right/>
      <top/>
      <bottom/>
    </border>
    <border>
      <left style="medium"/>
      <right>
        <color indexed="63"/>
      </right>
      <top/>
      <bottom style="medium"/>
    </border>
    <border>
      <left>
        <color indexed="63"/>
      </left>
      <right>
        <color indexed="63"/>
      </right>
      <top>
        <color indexed="63"/>
      </top>
      <bottom style="medium"/>
    </border>
    <border>
      <left style="medium"/>
      <right/>
      <top style="medium"/>
      <bottom/>
    </border>
    <border>
      <left/>
      <right/>
      <top style="medium"/>
      <bottom/>
    </border>
    <border>
      <left/>
      <right style="medium"/>
      <top style="medium"/>
      <bottom/>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thin"/>
      <top/>
      <bottom/>
    </border>
    <border>
      <left style="medium"/>
      <right/>
      <top style="thin"/>
      <bottom style="medium"/>
    </border>
    <border>
      <left style="thin"/>
      <right style="thin"/>
      <top style="thin"/>
      <bottom>
        <color indexed="63"/>
      </bottom>
    </border>
    <border>
      <left/>
      <right style="thin"/>
      <top style="medium"/>
      <bottom style="thin"/>
    </border>
    <border>
      <left>
        <color indexed="63"/>
      </left>
      <right>
        <color indexed="63"/>
      </right>
      <top style="medium"/>
      <bottom style="medium"/>
    </border>
    <border>
      <left style="medium"/>
      <right style="thin"/>
      <top style="thin"/>
      <bottom style="medium"/>
    </border>
    <border>
      <left style="thin"/>
      <right style="thin"/>
      <top style="thin"/>
      <bottom style="medium"/>
    </border>
    <border>
      <left style="medium"/>
      <right style="medium"/>
      <top style="thin"/>
      <bottom style="medium"/>
    </border>
    <border>
      <left style="thin"/>
      <right style="medium"/>
      <top style="thin"/>
      <bottom style="medium"/>
    </border>
    <border>
      <left/>
      <right style="medium"/>
      <top style="thin"/>
      <bottom style="medium"/>
    </border>
    <border>
      <left style="thin"/>
      <right style="thin"/>
      <top>
        <color indexed="63"/>
      </top>
      <bottom style="medium"/>
    </border>
    <border>
      <left style="medium"/>
      <right style="thin"/>
      <top>
        <color indexed="63"/>
      </top>
      <bottom style="medium"/>
    </border>
    <border>
      <left>
        <color indexed="63"/>
      </left>
      <right style="thin"/>
      <top>
        <color indexed="63"/>
      </top>
      <bottom style="thin"/>
    </border>
    <border>
      <left style="thin"/>
      <right style="thin"/>
      <top>
        <color indexed="63"/>
      </top>
      <bottom style="thin"/>
    </border>
    <border>
      <left/>
      <right/>
      <top style="thin"/>
      <bottom style="medium"/>
    </border>
    <border>
      <left style="thin"/>
      <right style="medium"/>
      <top style="medium"/>
      <bottom style="thin"/>
    </border>
    <border>
      <left/>
      <right/>
      <top style="medium"/>
      <bottom style="thin"/>
    </border>
    <border>
      <left style="medium"/>
      <right>
        <color indexed="63"/>
      </right>
      <top style="medium"/>
      <bottom style="thin"/>
    </border>
    <border>
      <left style="medium"/>
      <right style="medium"/>
      <top style="medium"/>
      <bottom>
        <color indexed="63"/>
      </bottom>
    </border>
    <border>
      <left style="medium"/>
      <right style="medium"/>
      <top style="medium"/>
      <bottom style="thin"/>
    </border>
    <border>
      <left style="thin"/>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medium"/>
      <top style="medium"/>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style="medium"/>
      <top style="thick"/>
      <bottom>
        <color indexed="63"/>
      </bottom>
    </border>
    <border>
      <left style="medium"/>
      <right style="medium"/>
      <top>
        <color indexed="63"/>
      </top>
      <bottom style="medium"/>
    </border>
    <border>
      <left style="medium"/>
      <right>
        <color indexed="63"/>
      </right>
      <top style="medium"/>
      <bottom style="medium"/>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57" fillId="3" borderId="0" applyNumberFormat="0" applyBorder="0" applyAlignment="0" applyProtection="0"/>
    <xf numFmtId="0" fontId="24" fillId="4" borderId="0" applyNumberFormat="0" applyBorder="0" applyAlignment="0" applyProtection="0"/>
    <xf numFmtId="0" fontId="57" fillId="5" borderId="0" applyNumberFormat="0" applyBorder="0" applyAlignment="0" applyProtection="0"/>
    <xf numFmtId="0" fontId="24" fillId="6" borderId="0" applyNumberFormat="0" applyBorder="0" applyAlignment="0" applyProtection="0"/>
    <xf numFmtId="0" fontId="57" fillId="7" borderId="0" applyNumberFormat="0" applyBorder="0" applyAlignment="0" applyProtection="0"/>
    <xf numFmtId="0" fontId="24" fillId="2" borderId="0" applyNumberFormat="0" applyBorder="0" applyAlignment="0" applyProtection="0"/>
    <xf numFmtId="0" fontId="57" fillId="8" borderId="0" applyNumberFormat="0" applyBorder="0" applyAlignment="0" applyProtection="0"/>
    <xf numFmtId="0" fontId="24" fillId="9" borderId="0" applyNumberFormat="0" applyBorder="0" applyAlignment="0" applyProtection="0"/>
    <xf numFmtId="0" fontId="57" fillId="10" borderId="0" applyNumberFormat="0" applyBorder="0" applyAlignment="0" applyProtection="0"/>
    <xf numFmtId="0" fontId="24" fillId="4" borderId="0" applyNumberFormat="0" applyBorder="0" applyAlignment="0" applyProtection="0"/>
    <xf numFmtId="0" fontId="57" fillId="11" borderId="0" applyNumberFormat="0" applyBorder="0" applyAlignment="0" applyProtection="0"/>
    <xf numFmtId="0" fontId="24" fillId="12" borderId="0" applyNumberFormat="0" applyBorder="0" applyAlignment="0" applyProtection="0"/>
    <xf numFmtId="0" fontId="57" fillId="13" borderId="0" applyNumberFormat="0" applyBorder="0" applyAlignment="0" applyProtection="0"/>
    <xf numFmtId="0" fontId="24" fillId="14" borderId="0" applyNumberFormat="0" applyBorder="0" applyAlignment="0" applyProtection="0"/>
    <xf numFmtId="0" fontId="57" fillId="15" borderId="0" applyNumberFormat="0" applyBorder="0" applyAlignment="0" applyProtection="0"/>
    <xf numFmtId="0" fontId="24" fillId="16" borderId="0" applyNumberFormat="0" applyBorder="0" applyAlignment="0" applyProtection="0"/>
    <xf numFmtId="0" fontId="57" fillId="17" borderId="0" applyNumberFormat="0" applyBorder="0" applyAlignment="0" applyProtection="0"/>
    <xf numFmtId="0" fontId="24" fillId="12" borderId="0" applyNumberFormat="0" applyBorder="0" applyAlignment="0" applyProtection="0"/>
    <xf numFmtId="0" fontId="57" fillId="18" borderId="0" applyNumberFormat="0" applyBorder="0" applyAlignment="0" applyProtection="0"/>
    <xf numFmtId="0" fontId="24" fillId="19" borderId="0" applyNumberFormat="0" applyBorder="0" applyAlignment="0" applyProtection="0"/>
    <xf numFmtId="0" fontId="57" fillId="20" borderId="0" applyNumberFormat="0" applyBorder="0" applyAlignment="0" applyProtection="0"/>
    <xf numFmtId="0" fontId="24" fillId="4" borderId="0" applyNumberFormat="0" applyBorder="0" applyAlignment="0" applyProtection="0"/>
    <xf numFmtId="0" fontId="57" fillId="21" borderId="0" applyNumberFormat="0" applyBorder="0" applyAlignment="0" applyProtection="0"/>
    <xf numFmtId="0" fontId="30" fillId="22" borderId="0" applyNumberFormat="0" applyBorder="0" applyAlignment="0" applyProtection="0"/>
    <xf numFmtId="0" fontId="58" fillId="23" borderId="0" applyNumberFormat="0" applyBorder="0" applyAlignment="0" applyProtection="0"/>
    <xf numFmtId="0" fontId="30" fillId="14" borderId="0" applyNumberFormat="0" applyBorder="0" applyAlignment="0" applyProtection="0"/>
    <xf numFmtId="0" fontId="58" fillId="24" borderId="0" applyNumberFormat="0" applyBorder="0" applyAlignment="0" applyProtection="0"/>
    <xf numFmtId="0" fontId="30" fillId="16" borderId="0" applyNumberFormat="0" applyBorder="0" applyAlignment="0" applyProtection="0"/>
    <xf numFmtId="0" fontId="58" fillId="25" borderId="0" applyNumberFormat="0" applyBorder="0" applyAlignment="0" applyProtection="0"/>
    <xf numFmtId="0" fontId="30" fillId="12" borderId="0" applyNumberFormat="0" applyBorder="0" applyAlignment="0" applyProtection="0"/>
    <xf numFmtId="0" fontId="58" fillId="26" borderId="0" applyNumberFormat="0" applyBorder="0" applyAlignment="0" applyProtection="0"/>
    <xf numFmtId="0" fontId="30" fillId="22" borderId="0" applyNumberFormat="0" applyBorder="0" applyAlignment="0" applyProtection="0"/>
    <xf numFmtId="0" fontId="58" fillId="27" borderId="0" applyNumberFormat="0" applyBorder="0" applyAlignment="0" applyProtection="0"/>
    <xf numFmtId="0" fontId="30" fillId="4" borderId="0" applyNumberFormat="0" applyBorder="0" applyAlignment="0" applyProtection="0"/>
    <xf numFmtId="0" fontId="58" fillId="28" borderId="0" applyNumberFormat="0" applyBorder="0" applyAlignment="0" applyProtection="0"/>
    <xf numFmtId="0" fontId="30" fillId="22" borderId="0" applyNumberFormat="0" applyBorder="0" applyAlignment="0" applyProtection="0"/>
    <xf numFmtId="0" fontId="58" fillId="29" borderId="0" applyNumberFormat="0" applyBorder="0" applyAlignment="0" applyProtection="0"/>
    <xf numFmtId="0" fontId="30" fillId="30" borderId="0" applyNumberFormat="0" applyBorder="0" applyAlignment="0" applyProtection="0"/>
    <xf numFmtId="0" fontId="58" fillId="31" borderId="0" applyNumberFormat="0" applyBorder="0" applyAlignment="0" applyProtection="0"/>
    <xf numFmtId="0" fontId="30" fillId="32" borderId="0" applyNumberFormat="0" applyBorder="0" applyAlignment="0" applyProtection="0"/>
    <xf numFmtId="0" fontId="58" fillId="33" borderId="0" applyNumberFormat="0" applyBorder="0" applyAlignment="0" applyProtection="0"/>
    <xf numFmtId="0" fontId="30" fillId="34" borderId="0" applyNumberFormat="0" applyBorder="0" applyAlignment="0" applyProtection="0"/>
    <xf numFmtId="0" fontId="58" fillId="35" borderId="0" applyNumberFormat="0" applyBorder="0" applyAlignment="0" applyProtection="0"/>
    <xf numFmtId="0" fontId="30" fillId="22" borderId="0" applyNumberFormat="0" applyBorder="0" applyAlignment="0" applyProtection="0"/>
    <xf numFmtId="0" fontId="58" fillId="36" borderId="0" applyNumberFormat="0" applyBorder="0" applyAlignment="0" applyProtection="0"/>
    <xf numFmtId="0" fontId="30" fillId="37" borderId="0" applyNumberFormat="0" applyBorder="0" applyAlignment="0" applyProtection="0"/>
    <xf numFmtId="0" fontId="58" fillId="38" borderId="0" applyNumberFormat="0" applyBorder="0" applyAlignment="0" applyProtection="0"/>
    <xf numFmtId="0" fontId="31" fillId="39" borderId="0" applyNumberFormat="0" applyBorder="0" applyAlignment="0" applyProtection="0"/>
    <xf numFmtId="0" fontId="59" fillId="40" borderId="0" applyNumberFormat="0" applyBorder="0" applyAlignment="0" applyProtection="0"/>
    <xf numFmtId="0" fontId="32" fillId="2" borderId="1" applyNumberFormat="0" applyAlignment="0" applyProtection="0"/>
    <xf numFmtId="0" fontId="60" fillId="41" borderId="2" applyNumberFormat="0" applyAlignment="0" applyProtection="0"/>
    <xf numFmtId="0" fontId="33" fillId="42" borderId="3" applyNumberFormat="0" applyAlignment="0" applyProtection="0"/>
    <xf numFmtId="0" fontId="61" fillId="43"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5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62" fillId="0" borderId="0" applyNumberFormat="0" applyFill="0" applyBorder="0" applyAlignment="0" applyProtection="0"/>
    <xf numFmtId="0" fontId="4" fillId="0" borderId="0" applyNumberFormat="0" applyFill="0" applyBorder="0" applyAlignment="0" applyProtection="0"/>
    <xf numFmtId="0" fontId="35" fillId="44" borderId="0" applyNumberFormat="0" applyBorder="0" applyAlignment="0" applyProtection="0"/>
    <xf numFmtId="0" fontId="63" fillId="45" borderId="0" applyNumberFormat="0" applyBorder="0" applyAlignment="0" applyProtection="0"/>
    <xf numFmtId="0" fontId="36" fillId="0" borderId="5" applyNumberFormat="0" applyFill="0" applyAlignment="0" applyProtection="0"/>
    <xf numFmtId="0" fontId="64" fillId="0" borderId="6" applyNumberFormat="0" applyFill="0" applyAlignment="0" applyProtection="0"/>
    <xf numFmtId="0" fontId="37" fillId="0" borderId="7" applyNumberFormat="0" applyFill="0" applyAlignment="0" applyProtection="0"/>
    <xf numFmtId="0" fontId="65" fillId="0" borderId="8" applyNumberFormat="0" applyFill="0" applyAlignment="0" applyProtection="0"/>
    <xf numFmtId="0" fontId="38" fillId="0" borderId="9" applyNumberFormat="0" applyFill="0" applyAlignment="0" applyProtection="0"/>
    <xf numFmtId="0" fontId="66" fillId="0" borderId="10" applyNumberFormat="0" applyFill="0" applyAlignment="0" applyProtection="0"/>
    <xf numFmtId="0" fontId="38" fillId="0" borderId="0" applyNumberFormat="0" applyFill="0" applyBorder="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67" fillId="0" borderId="0" applyNumberFormat="0" applyFill="0" applyBorder="0" applyAlignment="0" applyProtection="0"/>
    <xf numFmtId="0" fontId="39" fillId="4" borderId="1" applyNumberFormat="0" applyAlignment="0" applyProtection="0"/>
    <xf numFmtId="0" fontId="68" fillId="46" borderId="2" applyNumberFormat="0" applyAlignment="0" applyProtection="0"/>
    <xf numFmtId="0" fontId="40" fillId="0" borderId="11" applyNumberFormat="0" applyFill="0" applyAlignment="0" applyProtection="0"/>
    <xf numFmtId="0" fontId="69" fillId="0" borderId="12" applyNumberFormat="0" applyFill="0" applyAlignment="0" applyProtection="0"/>
    <xf numFmtId="0" fontId="41" fillId="16" borderId="0" applyNumberFormat="0" applyBorder="0" applyAlignment="0" applyProtection="0"/>
    <xf numFmtId="0" fontId="70" fillId="47" borderId="0" applyNumberFormat="0" applyBorder="0" applyAlignment="0" applyProtection="0"/>
    <xf numFmtId="0" fontId="57" fillId="0" borderId="0">
      <alignment/>
      <protection/>
    </xf>
    <xf numFmtId="0" fontId="0" fillId="0" borderId="0">
      <alignment/>
      <protection/>
    </xf>
    <xf numFmtId="0" fontId="0" fillId="0" borderId="0">
      <alignment/>
      <protection/>
    </xf>
    <xf numFmtId="0" fontId="24" fillId="0" borderId="0">
      <alignment/>
      <protection/>
    </xf>
    <xf numFmtId="0" fontId="2" fillId="0" borderId="0">
      <alignment/>
      <protection/>
    </xf>
    <xf numFmtId="0" fontId="24" fillId="6" borderId="13" applyNumberFormat="0" applyFont="0" applyAlignment="0" applyProtection="0"/>
    <xf numFmtId="0" fontId="57" fillId="48" borderId="14" applyNumberFormat="0" applyFont="0" applyAlignment="0" applyProtection="0"/>
    <xf numFmtId="0" fontId="42" fillId="2" borderId="15" applyNumberFormat="0" applyAlignment="0" applyProtection="0"/>
    <xf numFmtId="0" fontId="71" fillId="41"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16" fillId="0" borderId="17" applyNumberFormat="0" applyFill="0" applyAlignment="0" applyProtection="0"/>
    <xf numFmtId="0" fontId="73" fillId="0" borderId="18" applyNumberFormat="0" applyFill="0" applyAlignment="0" applyProtection="0"/>
    <xf numFmtId="0" fontId="26" fillId="0" borderId="0" applyNumberFormat="0" applyFill="0" applyBorder="0" applyAlignment="0" applyProtection="0"/>
    <xf numFmtId="0" fontId="74" fillId="0" borderId="0" applyNumberFormat="0" applyFill="0" applyBorder="0" applyAlignment="0" applyProtection="0"/>
  </cellStyleXfs>
  <cellXfs count="367">
    <xf numFmtId="0" fontId="0" fillId="0" borderId="0" xfId="0" applyAlignment="1">
      <alignment/>
    </xf>
    <xf numFmtId="3" fontId="0" fillId="0" borderId="0" xfId="0" applyNumberFormat="1" applyAlignment="1">
      <alignment/>
    </xf>
    <xf numFmtId="0" fontId="1" fillId="0" borderId="0" xfId="106" applyFont="1">
      <alignment/>
      <protection/>
    </xf>
    <xf numFmtId="1" fontId="0" fillId="0" borderId="0" xfId="106" applyNumberFormat="1" applyFont="1" applyFill="1" applyAlignment="1">
      <alignment horizontal="center"/>
      <protection/>
    </xf>
    <xf numFmtId="49" fontId="0" fillId="0" borderId="0" xfId="106" applyNumberFormat="1" applyFont="1" applyFill="1" applyAlignment="1">
      <alignment horizontal="center"/>
      <protection/>
    </xf>
    <xf numFmtId="49" fontId="0" fillId="0" borderId="0" xfId="106" applyNumberFormat="1" applyFont="1" applyFill="1">
      <alignment/>
      <protection/>
    </xf>
    <xf numFmtId="3" fontId="0" fillId="0" borderId="0" xfId="106" applyNumberFormat="1" applyFont="1" applyFill="1">
      <alignment/>
      <protection/>
    </xf>
    <xf numFmtId="0" fontId="0" fillId="0" borderId="19" xfId="106" applyFont="1" applyFill="1" applyBorder="1" applyAlignment="1">
      <alignment horizontal="center" vertical="center" wrapText="1"/>
      <protection/>
    </xf>
    <xf numFmtId="49" fontId="0" fillId="0" borderId="19" xfId="106" applyNumberFormat="1" applyFont="1" applyFill="1" applyBorder="1" applyAlignment="1">
      <alignment horizontal="center" vertical="center" wrapText="1"/>
      <protection/>
    </xf>
    <xf numFmtId="3" fontId="0" fillId="0" borderId="19" xfId="106" applyNumberFormat="1" applyFont="1" applyFill="1" applyBorder="1" applyAlignment="1">
      <alignment horizontal="center" vertical="center" wrapText="1"/>
      <protection/>
    </xf>
    <xf numFmtId="0" fontId="0" fillId="0" borderId="0" xfId="0" applyBorder="1" applyAlignment="1">
      <alignment/>
    </xf>
    <xf numFmtId="0" fontId="0" fillId="0" borderId="0" xfId="0" applyBorder="1" applyAlignment="1">
      <alignment horizontal="right"/>
    </xf>
    <xf numFmtId="0" fontId="0" fillId="0" borderId="0" xfId="0" applyBorder="1" applyAlignment="1">
      <alignment horizontal="left"/>
    </xf>
    <xf numFmtId="0" fontId="0" fillId="0" borderId="0" xfId="0" applyFill="1" applyBorder="1" applyAlignment="1">
      <alignment horizontal="left"/>
    </xf>
    <xf numFmtId="0" fontId="0" fillId="0" borderId="20" xfId="0" applyBorder="1" applyAlignment="1">
      <alignment/>
    </xf>
    <xf numFmtId="0" fontId="0" fillId="0" borderId="21" xfId="0" applyBorder="1" applyAlignment="1">
      <alignment/>
    </xf>
    <xf numFmtId="0" fontId="0" fillId="0" borderId="21" xfId="0" applyBorder="1" applyAlignment="1">
      <alignment horizontal="right"/>
    </xf>
    <xf numFmtId="0" fontId="0" fillId="0" borderId="21" xfId="0" applyBorder="1" applyAlignment="1">
      <alignment horizontal="lef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4" xfId="0" applyFill="1" applyBorder="1" applyAlignment="1">
      <alignment horizontal="right"/>
    </xf>
    <xf numFmtId="0" fontId="7" fillId="0" borderId="0" xfId="0" applyFont="1" applyAlignment="1">
      <alignment/>
    </xf>
    <xf numFmtId="0" fontId="7" fillId="0" borderId="0" xfId="0" applyFont="1" applyAlignment="1">
      <alignment horizontal="left" indent="7"/>
    </xf>
    <xf numFmtId="0" fontId="9" fillId="0" borderId="0" xfId="0" applyFont="1" applyAlignment="1">
      <alignment/>
    </xf>
    <xf numFmtId="0" fontId="10" fillId="0" borderId="25" xfId="0" applyFont="1" applyBorder="1" applyAlignment="1">
      <alignment horizontal="center" wrapText="1"/>
    </xf>
    <xf numFmtId="0" fontId="10" fillId="0" borderId="26" xfId="0" applyFont="1" applyBorder="1" applyAlignment="1">
      <alignment horizontal="center" wrapText="1"/>
    </xf>
    <xf numFmtId="0" fontId="11" fillId="0" borderId="0" xfId="0" applyFont="1" applyAlignment="1">
      <alignment vertical="top" wrapText="1"/>
    </xf>
    <xf numFmtId="0" fontId="11" fillId="0" borderId="27" xfId="0" applyFont="1" applyBorder="1" applyAlignment="1">
      <alignment vertical="top" wrapText="1"/>
    </xf>
    <xf numFmtId="0" fontId="11" fillId="0" borderId="0" xfId="0" applyFont="1" applyAlignment="1">
      <alignment/>
    </xf>
    <xf numFmtId="0" fontId="5" fillId="0" borderId="0" xfId="94" applyAlignment="1" applyProtection="1">
      <alignment/>
      <protection/>
    </xf>
    <xf numFmtId="0" fontId="0" fillId="0" borderId="0" xfId="0" applyAlignment="1">
      <alignment wrapText="1"/>
    </xf>
    <xf numFmtId="0" fontId="0" fillId="0" borderId="0" xfId="0" applyAlignment="1">
      <alignment horizontal="center"/>
    </xf>
    <xf numFmtId="0" fontId="1" fillId="0" borderId="0" xfId="0" applyFont="1" applyAlignment="1">
      <alignment/>
    </xf>
    <xf numFmtId="0" fontId="13" fillId="0" borderId="0" xfId="0" applyFont="1" applyFill="1" applyAlignment="1">
      <alignment horizontal="center" wrapText="1"/>
    </xf>
    <xf numFmtId="0" fontId="13" fillId="0" borderId="0" xfId="0" applyFont="1" applyAlignment="1">
      <alignment horizontal="center" wrapText="1"/>
    </xf>
    <xf numFmtId="0" fontId="13" fillId="0" borderId="0" xfId="0" applyFont="1" applyAlignment="1">
      <alignment wrapText="1"/>
    </xf>
    <xf numFmtId="0" fontId="13" fillId="0" borderId="0" xfId="0" applyFont="1" applyFill="1" applyAlignment="1">
      <alignment wrapText="1"/>
    </xf>
    <xf numFmtId="3" fontId="13" fillId="0" borderId="0" xfId="0" applyNumberFormat="1" applyFont="1" applyAlignment="1">
      <alignment wrapText="1"/>
    </xf>
    <xf numFmtId="0" fontId="15" fillId="0" borderId="19" xfId="0" applyFont="1" applyFill="1" applyBorder="1" applyAlignment="1">
      <alignment horizontal="center" wrapText="1"/>
    </xf>
    <xf numFmtId="3" fontId="0" fillId="0" borderId="0" xfId="0" applyNumberFormat="1" applyFont="1" applyAlignment="1">
      <alignment wrapText="1"/>
    </xf>
    <xf numFmtId="3" fontId="0" fillId="0" borderId="0" xfId="0" applyNumberFormat="1" applyFill="1" applyAlignment="1">
      <alignment/>
    </xf>
    <xf numFmtId="4" fontId="0" fillId="0" borderId="0" xfId="0" applyNumberFormat="1" applyFill="1" applyAlignment="1">
      <alignment/>
    </xf>
    <xf numFmtId="0" fontId="0" fillId="0" borderId="0" xfId="0" applyAlignment="1">
      <alignment horizontal="right"/>
    </xf>
    <xf numFmtId="3" fontId="13" fillId="0" borderId="0" xfId="0" applyNumberFormat="1" applyFont="1" applyAlignment="1">
      <alignment/>
    </xf>
    <xf numFmtId="0" fontId="13" fillId="0" borderId="0" xfId="0" applyFont="1" applyFill="1" applyAlignment="1">
      <alignment/>
    </xf>
    <xf numFmtId="0" fontId="0" fillId="0" borderId="0" xfId="0" applyFill="1" applyBorder="1" applyAlignment="1">
      <alignment horizontal="right"/>
    </xf>
    <xf numFmtId="4" fontId="0" fillId="0" borderId="0" xfId="0" applyNumberFormat="1" applyFill="1" applyBorder="1" applyAlignment="1">
      <alignment/>
    </xf>
    <xf numFmtId="0" fontId="0" fillId="0" borderId="0" xfId="0" applyFill="1" applyAlignment="1">
      <alignment horizontal="right"/>
    </xf>
    <xf numFmtId="0" fontId="0" fillId="0" borderId="0" xfId="0" applyFill="1" applyAlignment="1">
      <alignment/>
    </xf>
    <xf numFmtId="3" fontId="13" fillId="0" borderId="0" xfId="0" applyNumberFormat="1" applyFont="1" applyFill="1" applyAlignment="1">
      <alignment/>
    </xf>
    <xf numFmtId="0" fontId="0" fillId="49" borderId="0" xfId="0" applyFill="1" applyAlignment="1">
      <alignment/>
    </xf>
    <xf numFmtId="0" fontId="13" fillId="0" borderId="0" xfId="0" applyFont="1" applyFill="1" applyBorder="1" applyAlignment="1">
      <alignment wrapText="1"/>
    </xf>
    <xf numFmtId="4" fontId="0" fillId="0" borderId="0" xfId="0" applyNumberFormat="1" applyFont="1" applyAlignment="1">
      <alignment/>
    </xf>
    <xf numFmtId="0" fontId="0" fillId="0" borderId="0" xfId="0" applyFill="1" applyBorder="1" applyAlignment="1">
      <alignment/>
    </xf>
    <xf numFmtId="173" fontId="0" fillId="0" borderId="0" xfId="0" applyNumberFormat="1" applyFill="1" applyBorder="1" applyAlignment="1">
      <alignment/>
    </xf>
    <xf numFmtId="3" fontId="0" fillId="0" borderId="0" xfId="0" applyNumberFormat="1" applyFill="1" applyBorder="1" applyAlignment="1">
      <alignment/>
    </xf>
    <xf numFmtId="4" fontId="0" fillId="49" borderId="0" xfId="0" applyNumberFormat="1" applyFont="1" applyFill="1" applyAlignment="1">
      <alignment/>
    </xf>
    <xf numFmtId="4" fontId="0" fillId="0" borderId="0" xfId="0" applyNumberFormat="1" applyFill="1" applyAlignment="1">
      <alignment horizontal="right"/>
    </xf>
    <xf numFmtId="0" fontId="0" fillId="0" borderId="0" xfId="0" applyFill="1" applyAlignment="1">
      <alignment horizontal="center"/>
    </xf>
    <xf numFmtId="168" fontId="0" fillId="0" borderId="0" xfId="0" applyNumberFormat="1" applyAlignment="1">
      <alignment/>
    </xf>
    <xf numFmtId="174" fontId="0" fillId="0" borderId="0" xfId="0" applyNumberFormat="1" applyAlignment="1">
      <alignment/>
    </xf>
    <xf numFmtId="174" fontId="0" fillId="0" borderId="0" xfId="0" applyNumberFormat="1" applyFill="1" applyAlignment="1">
      <alignment/>
    </xf>
    <xf numFmtId="0" fontId="0" fillId="0" borderId="0" xfId="0" applyNumberFormat="1" applyFill="1" applyAlignment="1">
      <alignment/>
    </xf>
    <xf numFmtId="3" fontId="0" fillId="0" borderId="0" xfId="0" applyNumberFormat="1" applyFont="1" applyFill="1" applyAlignment="1">
      <alignment/>
    </xf>
    <xf numFmtId="3" fontId="0" fillId="50" borderId="0" xfId="0" applyNumberFormat="1" applyFill="1" applyAlignment="1">
      <alignment/>
    </xf>
    <xf numFmtId="174" fontId="0" fillId="50" borderId="0" xfId="0" applyNumberFormat="1" applyFill="1" applyAlignment="1">
      <alignment/>
    </xf>
    <xf numFmtId="168" fontId="0" fillId="16" borderId="0" xfId="0" applyNumberFormat="1" applyFill="1" applyAlignment="1">
      <alignment horizontal="right"/>
    </xf>
    <xf numFmtId="0" fontId="0" fillId="0" borderId="0" xfId="0" applyFont="1" applyFill="1" applyAlignment="1">
      <alignment horizontal="center"/>
    </xf>
    <xf numFmtId="0" fontId="0" fillId="0" borderId="0" xfId="0" applyFont="1" applyAlignment="1">
      <alignment horizontal="center"/>
    </xf>
    <xf numFmtId="0" fontId="15" fillId="0" borderId="0" xfId="0" applyFont="1" applyFill="1" applyBorder="1" applyAlignment="1">
      <alignment horizontal="center" wrapText="1"/>
    </xf>
    <xf numFmtId="0" fontId="0" fillId="0" borderId="0" xfId="0" applyNumberFormat="1" applyFill="1" applyBorder="1" applyAlignment="1">
      <alignment horizontal="right"/>
    </xf>
    <xf numFmtId="0" fontId="0" fillId="0" borderId="0" xfId="0" applyNumberFormat="1" applyFill="1" applyBorder="1" applyAlignment="1">
      <alignment/>
    </xf>
    <xf numFmtId="4" fontId="0" fillId="0" borderId="0" xfId="0" applyNumberFormat="1" applyBorder="1" applyAlignment="1">
      <alignment/>
    </xf>
    <xf numFmtId="173" fontId="0" fillId="0" borderId="0" xfId="0" applyNumberFormat="1" applyFill="1" applyAlignment="1">
      <alignment/>
    </xf>
    <xf numFmtId="173" fontId="0" fillId="0" borderId="0" xfId="0" applyNumberFormat="1" applyBorder="1" applyAlignment="1">
      <alignment/>
    </xf>
    <xf numFmtId="0" fontId="0" fillId="39" borderId="0" xfId="0" applyNumberFormat="1" applyFill="1" applyBorder="1" applyAlignment="1">
      <alignment horizontal="right"/>
    </xf>
    <xf numFmtId="0" fontId="0" fillId="39" borderId="0" xfId="0" applyNumberFormat="1" applyFill="1" applyBorder="1" applyAlignment="1">
      <alignment/>
    </xf>
    <xf numFmtId="0" fontId="0" fillId="0" borderId="0" xfId="0" applyBorder="1" applyAlignment="1">
      <alignment horizontal="center"/>
    </xf>
    <xf numFmtId="0" fontId="13" fillId="0" borderId="0" xfId="0" applyFont="1" applyBorder="1" applyAlignment="1">
      <alignment wrapText="1"/>
    </xf>
    <xf numFmtId="0" fontId="0" fillId="0" borderId="0" xfId="0" applyAlignment="1">
      <alignment/>
    </xf>
    <xf numFmtId="0" fontId="0" fillId="0" borderId="0" xfId="0" applyFill="1" applyBorder="1" applyAlignment="1">
      <alignment/>
    </xf>
    <xf numFmtId="0" fontId="17" fillId="0" borderId="0" xfId="0" applyFont="1" applyFill="1" applyBorder="1" applyAlignment="1">
      <alignment horizontal="center" vertical="center"/>
    </xf>
    <xf numFmtId="0" fontId="18" fillId="0" borderId="0" xfId="0" applyFont="1" applyFill="1" applyBorder="1" applyAlignment="1">
      <alignment/>
    </xf>
    <xf numFmtId="0" fontId="0" fillId="0" borderId="28" xfId="0" applyFill="1" applyBorder="1" applyAlignment="1">
      <alignment/>
    </xf>
    <xf numFmtId="0" fontId="21" fillId="0" borderId="0" xfId="0" applyFont="1" applyFill="1" applyBorder="1" applyAlignment="1">
      <alignment horizontal="center" vertical="center"/>
    </xf>
    <xf numFmtId="0" fontId="22" fillId="0" borderId="0" xfId="0" applyFont="1" applyFill="1" applyBorder="1" applyAlignment="1">
      <alignment/>
    </xf>
    <xf numFmtId="0" fontId="0" fillId="0" borderId="19" xfId="0" applyFill="1" applyBorder="1" applyAlignment="1">
      <alignment horizontal="center"/>
    </xf>
    <xf numFmtId="0" fontId="0" fillId="0" borderId="0" xfId="0" applyFont="1" applyAlignment="1">
      <alignment/>
    </xf>
    <xf numFmtId="170" fontId="0" fillId="0" borderId="19" xfId="0" applyNumberFormat="1" applyFill="1" applyBorder="1" applyAlignment="1">
      <alignment/>
    </xf>
    <xf numFmtId="10" fontId="0" fillId="0" borderId="19" xfId="0" applyNumberFormat="1" applyFill="1" applyBorder="1" applyAlignment="1">
      <alignment/>
    </xf>
    <xf numFmtId="0" fontId="0" fillId="0" borderId="0" xfId="0" applyFont="1" applyFill="1" applyBorder="1" applyAlignment="1">
      <alignment/>
    </xf>
    <xf numFmtId="0" fontId="21" fillId="0" borderId="0" xfId="0" applyFont="1" applyFill="1" applyBorder="1" applyAlignment="1">
      <alignment horizontal="center"/>
    </xf>
    <xf numFmtId="0" fontId="0" fillId="0" borderId="29" xfId="0" applyFill="1" applyBorder="1" applyAlignment="1">
      <alignment/>
    </xf>
    <xf numFmtId="14" fontId="3" fillId="0" borderId="30" xfId="0" applyNumberFormat="1" applyFont="1" applyFill="1" applyBorder="1" applyAlignment="1">
      <alignment horizontal="left"/>
    </xf>
    <xf numFmtId="0" fontId="0" fillId="0" borderId="30" xfId="0" applyFill="1" applyBorder="1" applyAlignment="1">
      <alignment/>
    </xf>
    <xf numFmtId="10" fontId="0" fillId="0" borderId="30" xfId="0" applyNumberFormat="1" applyFill="1" applyBorder="1" applyAlignment="1">
      <alignment/>
    </xf>
    <xf numFmtId="0" fontId="16" fillId="0" borderId="31" xfId="0" applyFont="1" applyBorder="1" applyAlignment="1">
      <alignment/>
    </xf>
    <xf numFmtId="0" fontId="0" fillId="0" borderId="32" xfId="0" applyBorder="1" applyAlignment="1">
      <alignment/>
    </xf>
    <xf numFmtId="0" fontId="0" fillId="0" borderId="33" xfId="0" applyBorder="1" applyAlignment="1">
      <alignment/>
    </xf>
    <xf numFmtId="0" fontId="0" fillId="0" borderId="28" xfId="0" applyBorder="1" applyAlignment="1">
      <alignment/>
    </xf>
    <xf numFmtId="0" fontId="0" fillId="0" borderId="25" xfId="0" applyBorder="1" applyAlignment="1">
      <alignment/>
    </xf>
    <xf numFmtId="0" fontId="19" fillId="0" borderId="28" xfId="0" applyFont="1" applyBorder="1" applyAlignment="1">
      <alignment/>
    </xf>
    <xf numFmtId="0" fontId="16" fillId="0" borderId="19" xfId="0" applyFont="1" applyBorder="1" applyAlignment="1">
      <alignment/>
    </xf>
    <xf numFmtId="0" fontId="0" fillId="0" borderId="19" xfId="0" applyBorder="1" applyAlignment="1">
      <alignment/>
    </xf>
    <xf numFmtId="0" fontId="16" fillId="0" borderId="34" xfId="0" applyFont="1" applyBorder="1" applyAlignment="1">
      <alignment/>
    </xf>
    <xf numFmtId="0" fontId="16" fillId="0" borderId="35" xfId="0" applyFont="1" applyBorder="1" applyAlignment="1">
      <alignment/>
    </xf>
    <xf numFmtId="0" fontId="0" fillId="0" borderId="35" xfId="0" applyBorder="1" applyAlignment="1">
      <alignment/>
    </xf>
    <xf numFmtId="0" fontId="0" fillId="0" borderId="36" xfId="0" applyBorder="1" applyAlignment="1">
      <alignment/>
    </xf>
    <xf numFmtId="0" fontId="16" fillId="0" borderId="25" xfId="0" applyFont="1" applyBorder="1" applyAlignment="1">
      <alignment/>
    </xf>
    <xf numFmtId="0" fontId="16" fillId="0" borderId="0" xfId="0" applyFont="1" applyBorder="1" applyAlignment="1">
      <alignment/>
    </xf>
    <xf numFmtId="0" fontId="6" fillId="0" borderId="32" xfId="0" applyFont="1" applyFill="1" applyBorder="1" applyAlignment="1">
      <alignment wrapText="1"/>
    </xf>
    <xf numFmtId="0" fontId="6" fillId="0" borderId="37" xfId="0" applyFont="1" applyFill="1" applyBorder="1" applyAlignment="1">
      <alignment wrapText="1"/>
    </xf>
    <xf numFmtId="0" fontId="6" fillId="0" borderId="38" xfId="0" applyFont="1" applyFill="1" applyBorder="1" applyAlignment="1">
      <alignment wrapText="1"/>
    </xf>
    <xf numFmtId="0" fontId="6" fillId="0" borderId="0" xfId="0" applyFont="1" applyFill="1" applyBorder="1" applyAlignment="1">
      <alignment wrapText="1"/>
    </xf>
    <xf numFmtId="0" fontId="6" fillId="0" borderId="39" xfId="0" applyFont="1" applyFill="1" applyBorder="1" applyAlignment="1">
      <alignment wrapText="1"/>
    </xf>
    <xf numFmtId="0" fontId="2" fillId="0" borderId="0" xfId="0" applyFont="1" applyAlignment="1">
      <alignment/>
    </xf>
    <xf numFmtId="3" fontId="2" fillId="0" borderId="28" xfId="0" applyNumberFormat="1" applyFont="1" applyBorder="1" applyAlignment="1">
      <alignment/>
    </xf>
    <xf numFmtId="0" fontId="2" fillId="0" borderId="40" xfId="0" applyFont="1" applyBorder="1" applyAlignment="1">
      <alignment/>
    </xf>
    <xf numFmtId="0" fontId="2" fillId="0" borderId="0" xfId="0" applyFont="1" applyBorder="1" applyAlignment="1">
      <alignment/>
    </xf>
    <xf numFmtId="0" fontId="2" fillId="0" borderId="25" xfId="0" applyFont="1" applyBorder="1" applyAlignment="1">
      <alignment/>
    </xf>
    <xf numFmtId="3" fontId="2" fillId="0" borderId="0" xfId="0" applyNumberFormat="1" applyFont="1" applyBorder="1" applyAlignment="1">
      <alignment/>
    </xf>
    <xf numFmtId="177" fontId="2" fillId="0" borderId="0" xfId="0" applyNumberFormat="1" applyFont="1" applyBorder="1" applyAlignment="1">
      <alignment/>
    </xf>
    <xf numFmtId="0" fontId="0" fillId="0" borderId="29" xfId="0" applyBorder="1" applyAlignment="1">
      <alignment/>
    </xf>
    <xf numFmtId="0" fontId="0" fillId="0" borderId="30" xfId="0" applyBorder="1" applyAlignment="1">
      <alignment/>
    </xf>
    <xf numFmtId="0" fontId="0" fillId="0" borderId="26" xfId="0" applyBorder="1" applyAlignment="1">
      <alignment/>
    </xf>
    <xf numFmtId="2" fontId="2" fillId="0" borderId="0" xfId="0" applyNumberFormat="1" applyFont="1" applyFill="1" applyBorder="1" applyAlignment="1">
      <alignment/>
    </xf>
    <xf numFmtId="2" fontId="0" fillId="0" borderId="0" xfId="0" applyNumberFormat="1" applyBorder="1" applyAlignment="1">
      <alignment/>
    </xf>
    <xf numFmtId="0" fontId="16" fillId="0" borderId="0" xfId="0" applyFont="1" applyBorder="1" applyAlignment="1">
      <alignment horizontal="center" vertical="center" wrapText="1"/>
    </xf>
    <xf numFmtId="0" fontId="0" fillId="0" borderId="41" xfId="0" applyBorder="1" applyAlignment="1">
      <alignment/>
    </xf>
    <xf numFmtId="0" fontId="16" fillId="0" borderId="19" xfId="0" applyFont="1" applyFill="1" applyBorder="1" applyAlignment="1">
      <alignment/>
    </xf>
    <xf numFmtId="0" fontId="0" fillId="0" borderId="19" xfId="0" applyFill="1" applyBorder="1" applyAlignment="1">
      <alignment/>
    </xf>
    <xf numFmtId="0" fontId="6" fillId="0" borderId="42" xfId="0" applyFont="1" applyFill="1" applyBorder="1" applyAlignment="1">
      <alignment wrapText="1"/>
    </xf>
    <xf numFmtId="0" fontId="6" fillId="0" borderId="19" xfId="0" applyFont="1" applyFill="1" applyBorder="1" applyAlignment="1">
      <alignment wrapText="1"/>
    </xf>
    <xf numFmtId="0" fontId="25" fillId="0" borderId="30" xfId="0" applyFont="1" applyFill="1" applyBorder="1" applyAlignment="1">
      <alignment wrapText="1"/>
    </xf>
    <xf numFmtId="3" fontId="0" fillId="0" borderId="43" xfId="0" applyNumberFormat="1" applyFont="1" applyFill="1" applyBorder="1" applyAlignment="1" quotePrefix="1">
      <alignment/>
    </xf>
    <xf numFmtId="0" fontId="26" fillId="0" borderId="30" xfId="0" applyFont="1" applyBorder="1" applyAlignment="1">
      <alignment horizontal="center"/>
    </xf>
    <xf numFmtId="0" fontId="23" fillId="0" borderId="0" xfId="0" applyFont="1" applyFill="1" applyBorder="1" applyAlignment="1">
      <alignment horizontal="center" wrapText="1"/>
    </xf>
    <xf numFmtId="0" fontId="23" fillId="0" borderId="0" xfId="0" applyFont="1" applyFill="1" applyBorder="1" applyAlignment="1">
      <alignment horizontal="center" vertical="top" wrapText="1"/>
    </xf>
    <xf numFmtId="0" fontId="21" fillId="0" borderId="0" xfId="0" applyFont="1" applyFill="1" applyBorder="1" applyAlignment="1">
      <alignment/>
    </xf>
    <xf numFmtId="0" fontId="27" fillId="0" borderId="0" xfId="0" applyFont="1" applyFill="1" applyBorder="1" applyAlignment="1">
      <alignment/>
    </xf>
    <xf numFmtId="43" fontId="28" fillId="0" borderId="0" xfId="69" applyFont="1" applyFill="1" applyBorder="1" applyAlignment="1">
      <alignment/>
    </xf>
    <xf numFmtId="1" fontId="0" fillId="0" borderId="0" xfId="0" applyNumberFormat="1" applyFill="1" applyBorder="1" applyAlignment="1">
      <alignment/>
    </xf>
    <xf numFmtId="2" fontId="29" fillId="0" borderId="0" xfId="0" applyNumberFormat="1" applyFont="1" applyFill="1" applyBorder="1" applyAlignment="1">
      <alignment/>
    </xf>
    <xf numFmtId="3" fontId="13" fillId="0" borderId="0" xfId="0" applyNumberFormat="1" applyFont="1" applyFill="1" applyAlignment="1">
      <alignment wrapText="1"/>
    </xf>
    <xf numFmtId="0" fontId="0" fillId="0" borderId="0" xfId="0" applyFill="1" applyBorder="1" applyAlignment="1">
      <alignment horizontal="center"/>
    </xf>
    <xf numFmtId="3" fontId="0" fillId="0" borderId="0" xfId="0" applyNumberFormat="1" applyFont="1" applyFill="1" applyAlignment="1">
      <alignment wrapText="1"/>
    </xf>
    <xf numFmtId="3" fontId="13" fillId="0" borderId="0" xfId="0" applyNumberFormat="1" applyFont="1" applyFill="1" applyBorder="1" applyAlignment="1">
      <alignment/>
    </xf>
    <xf numFmtId="0" fontId="0" fillId="0" borderId="0" xfId="0" applyFill="1" applyBorder="1" applyAlignment="1">
      <alignment wrapText="1"/>
    </xf>
    <xf numFmtId="0" fontId="13" fillId="0" borderId="0" xfId="0" applyFont="1" applyAlignment="1">
      <alignment/>
    </xf>
    <xf numFmtId="0" fontId="14" fillId="0" borderId="0" xfId="0" applyFont="1" applyFill="1" applyBorder="1" applyAlignment="1">
      <alignment wrapText="1"/>
    </xf>
    <xf numFmtId="0" fontId="14" fillId="0" borderId="0" xfId="0" applyFont="1" applyFill="1" applyBorder="1" applyAlignment="1">
      <alignment/>
    </xf>
    <xf numFmtId="0" fontId="13" fillId="0" borderId="0" xfId="0" applyFont="1" applyFill="1" applyBorder="1" applyAlignment="1">
      <alignment/>
    </xf>
    <xf numFmtId="4" fontId="0" fillId="0" borderId="0" xfId="0" applyNumberFormat="1" applyFill="1" applyAlignment="1">
      <alignment wrapText="1"/>
    </xf>
    <xf numFmtId="0" fontId="0" fillId="0" borderId="25" xfId="0" applyFill="1" applyBorder="1" applyAlignment="1">
      <alignment/>
    </xf>
    <xf numFmtId="0" fontId="21" fillId="0" borderId="26" xfId="0" applyFont="1" applyFill="1" applyBorder="1" applyAlignment="1">
      <alignment horizontal="center"/>
    </xf>
    <xf numFmtId="0" fontId="16" fillId="0" borderId="0" xfId="105" applyFont="1" applyAlignment="1">
      <alignment horizontal="left"/>
      <protection/>
    </xf>
    <xf numFmtId="0" fontId="16" fillId="0" borderId="0" xfId="105" applyFont="1" applyAlignment="1">
      <alignment horizontal="right"/>
      <protection/>
    </xf>
    <xf numFmtId="0" fontId="24" fillId="0" borderId="0" xfId="105">
      <alignment/>
      <protection/>
    </xf>
    <xf numFmtId="22" fontId="16" fillId="0" borderId="0" xfId="105" applyNumberFormat="1" applyFont="1" applyAlignment="1">
      <alignment horizontal="left"/>
      <protection/>
    </xf>
    <xf numFmtId="0" fontId="16" fillId="0" borderId="0" xfId="105" applyFont="1" applyAlignment="1">
      <alignment horizontal="center"/>
      <protection/>
    </xf>
    <xf numFmtId="0" fontId="24" fillId="0" borderId="0" xfId="105" applyAlignment="1">
      <alignment horizontal="right"/>
      <protection/>
    </xf>
    <xf numFmtId="3" fontId="24" fillId="0" borderId="0" xfId="105" applyNumberFormat="1">
      <alignment/>
      <protection/>
    </xf>
    <xf numFmtId="0" fontId="16" fillId="0" borderId="0" xfId="105" applyFont="1">
      <alignment/>
      <protection/>
    </xf>
    <xf numFmtId="0" fontId="16" fillId="0" borderId="0" xfId="105" applyFont="1" applyAlignment="1">
      <alignment horizontal="right" wrapText="1"/>
      <protection/>
    </xf>
    <xf numFmtId="9" fontId="16" fillId="0" borderId="0" xfId="105" applyNumberFormat="1" applyFont="1">
      <alignment/>
      <protection/>
    </xf>
    <xf numFmtId="0" fontId="24" fillId="0" borderId="0" xfId="105" applyFont="1">
      <alignment/>
      <protection/>
    </xf>
    <xf numFmtId="0" fontId="24" fillId="0" borderId="0" xfId="105" applyFont="1" applyBorder="1" applyAlignment="1">
      <alignment horizontal="right"/>
      <protection/>
    </xf>
    <xf numFmtId="0" fontId="24" fillId="0" borderId="0" xfId="105" applyFont="1" applyBorder="1" quotePrefix="1">
      <alignment/>
      <protection/>
    </xf>
    <xf numFmtId="0" fontId="24" fillId="0" borderId="0" xfId="105" applyBorder="1">
      <alignment/>
      <protection/>
    </xf>
    <xf numFmtId="3" fontId="0" fillId="51" borderId="44" xfId="0" applyNumberFormat="1" applyFont="1" applyFill="1" applyBorder="1" applyAlignment="1" quotePrefix="1">
      <alignment/>
    </xf>
    <xf numFmtId="3" fontId="0" fillId="51" borderId="45" xfId="0" applyNumberFormat="1" applyFont="1" applyFill="1" applyBorder="1" applyAlignment="1" quotePrefix="1">
      <alignment/>
    </xf>
    <xf numFmtId="3" fontId="0" fillId="51" borderId="46" xfId="0" applyNumberFormat="1" applyFont="1" applyFill="1" applyBorder="1" applyAlignment="1" quotePrefix="1">
      <alignment/>
    </xf>
    <xf numFmtId="4" fontId="0" fillId="51" borderId="45" xfId="0" applyNumberFormat="1" applyFont="1" applyFill="1" applyBorder="1" applyAlignment="1" quotePrefix="1">
      <alignment/>
    </xf>
    <xf numFmtId="3" fontId="0" fillId="51" borderId="19" xfId="0" applyNumberFormat="1" applyFont="1" applyFill="1" applyBorder="1" applyAlignment="1" quotePrefix="1">
      <alignment/>
    </xf>
    <xf numFmtId="3" fontId="0" fillId="51" borderId="47" xfId="0" applyNumberFormat="1" applyFont="1" applyFill="1" applyBorder="1" applyAlignment="1" quotePrefix="1">
      <alignment/>
    </xf>
    <xf numFmtId="3" fontId="2" fillId="51" borderId="19" xfId="0" applyNumberFormat="1" applyFont="1" applyFill="1" applyBorder="1" applyAlignment="1">
      <alignment horizontal="right"/>
    </xf>
    <xf numFmtId="170" fontId="2" fillId="51" borderId="19" xfId="69" applyNumberFormat="1" applyFont="1" applyFill="1" applyBorder="1" applyAlignment="1">
      <alignment/>
    </xf>
    <xf numFmtId="170" fontId="2" fillId="51" borderId="19" xfId="69" applyNumberFormat="1" applyFont="1" applyFill="1" applyBorder="1" applyAlignment="1">
      <alignment horizontal="right"/>
    </xf>
    <xf numFmtId="3" fontId="2" fillId="51" borderId="19" xfId="0" applyNumberFormat="1" applyFont="1" applyFill="1" applyBorder="1" applyAlignment="1">
      <alignment/>
    </xf>
    <xf numFmtId="3" fontId="21" fillId="0" borderId="0" xfId="0" applyNumberFormat="1" applyFont="1" applyFill="1" applyBorder="1" applyAlignment="1">
      <alignment horizontal="center"/>
    </xf>
    <xf numFmtId="3" fontId="2" fillId="0" borderId="48" xfId="0" applyNumberFormat="1" applyFont="1" applyFill="1" applyBorder="1" applyAlignment="1">
      <alignment horizontal="right"/>
    </xf>
    <xf numFmtId="3" fontId="2" fillId="0" borderId="44" xfId="0" applyNumberFormat="1" applyFont="1" applyFill="1" applyBorder="1" applyAlignment="1">
      <alignment/>
    </xf>
    <xf numFmtId="4" fontId="0" fillId="51" borderId="49" xfId="0" applyNumberFormat="1" applyFont="1" applyFill="1" applyBorder="1" applyAlignment="1" quotePrefix="1">
      <alignment/>
    </xf>
    <xf numFmtId="3" fontId="0" fillId="51" borderId="50" xfId="0" applyNumberFormat="1" applyFont="1" applyFill="1" applyBorder="1" applyAlignment="1" quotePrefix="1">
      <alignment/>
    </xf>
    <xf numFmtId="0" fontId="6" fillId="0" borderId="51" xfId="0" applyFont="1" applyFill="1" applyBorder="1" applyAlignment="1">
      <alignment wrapText="1"/>
    </xf>
    <xf numFmtId="0" fontId="6" fillId="0" borderId="52" xfId="0" applyFont="1" applyFill="1" applyBorder="1" applyAlignment="1">
      <alignment wrapText="1"/>
    </xf>
    <xf numFmtId="3" fontId="2" fillId="0" borderId="19" xfId="0" applyNumberFormat="1" applyFont="1" applyFill="1" applyBorder="1" applyAlignment="1">
      <alignment horizontal="right"/>
    </xf>
    <xf numFmtId="3" fontId="2" fillId="0" borderId="19" xfId="0" applyNumberFormat="1" applyFont="1" applyFill="1" applyBorder="1" applyAlignment="1">
      <alignment/>
    </xf>
    <xf numFmtId="1" fontId="2" fillId="0" borderId="19" xfId="0" applyNumberFormat="1" applyFont="1" applyFill="1" applyBorder="1" applyAlignment="1">
      <alignment/>
    </xf>
    <xf numFmtId="1" fontId="2" fillId="0" borderId="19" xfId="0" applyNumberFormat="1" applyFont="1" applyFill="1" applyBorder="1" applyAlignment="1">
      <alignment horizontal="right"/>
    </xf>
    <xf numFmtId="1" fontId="2" fillId="0" borderId="44" xfId="0" applyNumberFormat="1" applyFont="1" applyFill="1" applyBorder="1" applyAlignment="1">
      <alignment/>
    </xf>
    <xf numFmtId="3" fontId="2" fillId="0" borderId="45" xfId="0" applyNumberFormat="1" applyFont="1" applyFill="1" applyBorder="1" applyAlignment="1">
      <alignment/>
    </xf>
    <xf numFmtId="3" fontId="0" fillId="0" borderId="47" xfId="0" applyNumberFormat="1" applyFont="1" applyFill="1" applyBorder="1" applyAlignment="1">
      <alignment/>
    </xf>
    <xf numFmtId="3" fontId="0" fillId="0" borderId="53" xfId="0" applyNumberFormat="1" applyFont="1" applyFill="1" applyBorder="1" applyAlignment="1">
      <alignment/>
    </xf>
    <xf numFmtId="3" fontId="0" fillId="0" borderId="40" xfId="0" applyNumberFormat="1" applyFont="1" applyFill="1" applyBorder="1" applyAlignment="1">
      <alignment/>
    </xf>
    <xf numFmtId="0" fontId="21" fillId="0" borderId="0" xfId="0" applyFont="1" applyFill="1" applyBorder="1" applyAlignment="1">
      <alignment wrapText="1"/>
    </xf>
    <xf numFmtId="0" fontId="21" fillId="0" borderId="0" xfId="0" applyFont="1" applyFill="1" applyBorder="1" applyAlignment="1">
      <alignment vertical="center" wrapText="1"/>
    </xf>
    <xf numFmtId="0" fontId="21" fillId="0" borderId="0" xfId="0" applyFont="1" applyFill="1" applyBorder="1" applyAlignment="1">
      <alignment/>
    </xf>
    <xf numFmtId="174" fontId="21" fillId="0" borderId="0" xfId="0" applyNumberFormat="1" applyFont="1" applyFill="1" applyBorder="1" applyAlignment="1">
      <alignment/>
    </xf>
    <xf numFmtId="0" fontId="19" fillId="0" borderId="0" xfId="0" applyFont="1" applyFill="1" applyBorder="1" applyAlignment="1">
      <alignment/>
    </xf>
    <xf numFmtId="2" fontId="21" fillId="0" borderId="0" xfId="0" applyNumberFormat="1" applyFont="1" applyFill="1" applyBorder="1" applyAlignment="1">
      <alignment/>
    </xf>
    <xf numFmtId="0" fontId="6" fillId="0" borderId="54" xfId="0" applyFont="1" applyFill="1" applyBorder="1" applyAlignment="1">
      <alignment wrapText="1"/>
    </xf>
    <xf numFmtId="0" fontId="6" fillId="0" borderId="55" xfId="0" applyFont="1" applyFill="1" applyBorder="1" applyAlignment="1">
      <alignment wrapText="1"/>
    </xf>
    <xf numFmtId="0" fontId="6" fillId="0" borderId="56" xfId="0" applyFont="1" applyFill="1" applyBorder="1" applyAlignment="1">
      <alignment wrapText="1"/>
    </xf>
    <xf numFmtId="0" fontId="6" fillId="0" borderId="57" xfId="0" applyFont="1" applyFill="1" applyBorder="1" applyAlignment="1">
      <alignment wrapText="1"/>
    </xf>
    <xf numFmtId="0" fontId="6" fillId="0" borderId="36" xfId="0" applyFont="1" applyFill="1" applyBorder="1" applyAlignment="1">
      <alignment wrapText="1"/>
    </xf>
    <xf numFmtId="0" fontId="6" fillId="0" borderId="58" xfId="0" applyFont="1" applyFill="1" applyBorder="1" applyAlignment="1">
      <alignment wrapText="1"/>
    </xf>
    <xf numFmtId="0" fontId="6" fillId="0" borderId="59" xfId="0" applyFont="1" applyFill="1" applyBorder="1" applyAlignment="1">
      <alignment wrapText="1"/>
    </xf>
    <xf numFmtId="0" fontId="6" fillId="0" borderId="28" xfId="0" applyFont="1" applyFill="1" applyBorder="1" applyAlignment="1">
      <alignment wrapText="1"/>
    </xf>
    <xf numFmtId="0" fontId="0" fillId="0" borderId="25" xfId="0" applyFill="1" applyBorder="1" applyAlignment="1">
      <alignment/>
    </xf>
    <xf numFmtId="0" fontId="6" fillId="0" borderId="41" xfId="0" applyFont="1" applyFill="1" applyBorder="1" applyAlignment="1">
      <alignment wrapText="1"/>
    </xf>
    <xf numFmtId="2" fontId="0" fillId="0" borderId="0" xfId="0" applyNumberFormat="1" applyFill="1" applyBorder="1" applyAlignment="1">
      <alignment/>
    </xf>
    <xf numFmtId="0" fontId="0" fillId="51" borderId="0" xfId="0" applyFill="1" applyBorder="1" applyAlignment="1">
      <alignment/>
    </xf>
    <xf numFmtId="3" fontId="2" fillId="52" borderId="46" xfId="0" applyNumberFormat="1" applyFont="1" applyFill="1" applyBorder="1" applyAlignment="1">
      <alignment horizontal="center"/>
    </xf>
    <xf numFmtId="170" fontId="2" fillId="0" borderId="19" xfId="69" applyNumberFormat="1" applyFont="1" applyFill="1" applyBorder="1" applyAlignment="1">
      <alignment horizontal="right"/>
    </xf>
    <xf numFmtId="3" fontId="0" fillId="51" borderId="40" xfId="0" applyNumberFormat="1" applyFont="1" applyFill="1" applyBorder="1" applyAlignment="1" quotePrefix="1">
      <alignment/>
    </xf>
    <xf numFmtId="0" fontId="18" fillId="0" borderId="0" xfId="0" applyFont="1" applyFill="1" applyBorder="1" applyAlignment="1">
      <alignment/>
    </xf>
    <xf numFmtId="3" fontId="2" fillId="16" borderId="19" xfId="0" applyNumberFormat="1" applyFont="1" applyFill="1" applyBorder="1" applyAlignment="1">
      <alignment/>
    </xf>
    <xf numFmtId="0" fontId="0" fillId="16" borderId="0" xfId="0" applyFill="1" applyBorder="1" applyAlignment="1">
      <alignment/>
    </xf>
    <xf numFmtId="0" fontId="17" fillId="0" borderId="0" xfId="0" applyFont="1" applyBorder="1" applyAlignment="1">
      <alignment vertical="center" wrapText="1"/>
    </xf>
    <xf numFmtId="0" fontId="0" fillId="52" borderId="0" xfId="0" applyFill="1" applyBorder="1" applyAlignment="1">
      <alignment/>
    </xf>
    <xf numFmtId="0" fontId="21" fillId="0" borderId="0" xfId="0" applyFont="1" applyBorder="1" applyAlignment="1">
      <alignment wrapText="1"/>
    </xf>
    <xf numFmtId="0" fontId="6" fillId="0" borderId="22" xfId="0" applyFont="1" applyFill="1" applyBorder="1" applyAlignment="1">
      <alignment wrapText="1"/>
    </xf>
    <xf numFmtId="0" fontId="6" fillId="0" borderId="25" xfId="0" applyFont="1" applyFill="1" applyBorder="1" applyAlignment="1">
      <alignment wrapText="1"/>
    </xf>
    <xf numFmtId="3" fontId="2" fillId="0" borderId="25" xfId="0" applyNumberFormat="1" applyFont="1" applyFill="1" applyBorder="1" applyAlignment="1">
      <alignment/>
    </xf>
    <xf numFmtId="3" fontId="2" fillId="52" borderId="34" xfId="0" applyNumberFormat="1" applyFont="1" applyFill="1" applyBorder="1" applyAlignment="1">
      <alignment/>
    </xf>
    <xf numFmtId="9" fontId="24" fillId="0" borderId="0" xfId="105" applyNumberFormat="1" applyFont="1" applyBorder="1" applyAlignment="1">
      <alignment horizontal="right"/>
      <protection/>
    </xf>
    <xf numFmtId="9" fontId="24" fillId="0" borderId="0" xfId="105" applyNumberFormat="1" applyFont="1" applyBorder="1" applyAlignment="1">
      <alignment horizontal="left"/>
      <protection/>
    </xf>
    <xf numFmtId="9" fontId="5" fillId="0" borderId="0" xfId="94" applyNumberFormat="1" applyBorder="1" applyAlignment="1" applyProtection="1">
      <alignment horizontal="left"/>
      <protection/>
    </xf>
    <xf numFmtId="0" fontId="16" fillId="0" borderId="0" xfId="105" applyFont="1" applyBorder="1" applyAlignment="1">
      <alignment/>
      <protection/>
    </xf>
    <xf numFmtId="3" fontId="0" fillId="0" borderId="21" xfId="0" applyNumberFormat="1" applyFill="1" applyBorder="1" applyAlignment="1">
      <alignment/>
    </xf>
    <xf numFmtId="3" fontId="0" fillId="0" borderId="60" xfId="0" applyNumberFormat="1" applyFill="1" applyBorder="1" applyAlignment="1">
      <alignment/>
    </xf>
    <xf numFmtId="3" fontId="0" fillId="0" borderId="61" xfId="0" applyNumberFormat="1" applyFill="1" applyBorder="1" applyAlignment="1">
      <alignment/>
    </xf>
    <xf numFmtId="3" fontId="0" fillId="0" borderId="24" xfId="0" applyNumberFormat="1" applyFill="1" applyBorder="1" applyAlignment="1">
      <alignment/>
    </xf>
    <xf numFmtId="3" fontId="0" fillId="0" borderId="51" xfId="0" applyNumberFormat="1" applyFill="1" applyBorder="1" applyAlignment="1">
      <alignment/>
    </xf>
    <xf numFmtId="0" fontId="44" fillId="0" borderId="0" xfId="0" applyFont="1" applyAlignment="1">
      <alignment/>
    </xf>
    <xf numFmtId="3" fontId="44" fillId="0" borderId="0" xfId="0" applyNumberFormat="1" applyFont="1" applyAlignment="1">
      <alignment/>
    </xf>
    <xf numFmtId="168" fontId="0" fillId="0" borderId="0" xfId="0" applyNumberFormat="1" applyFill="1" applyAlignment="1">
      <alignment horizontal="right"/>
    </xf>
    <xf numFmtId="168" fontId="0" fillId="0" borderId="0" xfId="0" applyNumberFormat="1" applyFont="1" applyFill="1" applyAlignment="1">
      <alignment horizontal="right"/>
    </xf>
    <xf numFmtId="0" fontId="0" fillId="0" borderId="0" xfId="0" applyFont="1" applyAlignment="1">
      <alignment/>
    </xf>
    <xf numFmtId="14" fontId="16" fillId="0" borderId="0" xfId="105" applyNumberFormat="1" applyFont="1" applyAlignment="1">
      <alignment horizontal="left"/>
      <protection/>
    </xf>
    <xf numFmtId="0" fontId="16" fillId="0" borderId="33" xfId="0" applyFont="1" applyBorder="1" applyAlignment="1">
      <alignment horizontal="center" vertical="center" wrapText="1"/>
    </xf>
    <xf numFmtId="0" fontId="16" fillId="0" borderId="25" xfId="0" applyFont="1" applyBorder="1" applyAlignment="1">
      <alignment horizontal="center" vertical="center" wrapText="1"/>
    </xf>
    <xf numFmtId="3" fontId="2" fillId="0" borderId="28" xfId="0" applyNumberFormat="1" applyFont="1" applyBorder="1" applyAlignment="1">
      <alignment/>
    </xf>
    <xf numFmtId="3" fontId="2" fillId="0" borderId="44" xfId="0" applyNumberFormat="1" applyFont="1" applyFill="1" applyBorder="1" applyAlignment="1">
      <alignment/>
    </xf>
    <xf numFmtId="1" fontId="2" fillId="0" borderId="44" xfId="0" applyNumberFormat="1" applyFont="1" applyFill="1" applyBorder="1" applyAlignment="1">
      <alignment/>
    </xf>
    <xf numFmtId="3" fontId="2" fillId="0" borderId="45" xfId="0" applyNumberFormat="1" applyFont="1" applyFill="1" applyBorder="1" applyAlignment="1">
      <alignment/>
    </xf>
    <xf numFmtId="3" fontId="2" fillId="52" borderId="46" xfId="0" applyNumberFormat="1" applyFont="1" applyFill="1" applyBorder="1" applyAlignment="1">
      <alignment horizontal="center"/>
    </xf>
    <xf numFmtId="0" fontId="2" fillId="0" borderId="0" xfId="0" applyFont="1" applyAlignment="1">
      <alignment/>
    </xf>
    <xf numFmtId="3" fontId="2" fillId="51" borderId="19" xfId="0" applyNumberFormat="1" applyFont="1" applyFill="1" applyBorder="1" applyAlignment="1">
      <alignment horizontal="right"/>
    </xf>
    <xf numFmtId="3" fontId="2" fillId="0" borderId="19" xfId="0" applyNumberFormat="1" applyFont="1" applyFill="1" applyBorder="1" applyAlignment="1">
      <alignment/>
    </xf>
    <xf numFmtId="0" fontId="2" fillId="0" borderId="25" xfId="0" applyFont="1" applyBorder="1" applyAlignment="1">
      <alignment/>
    </xf>
    <xf numFmtId="3" fontId="2" fillId="16" borderId="19" xfId="0" applyNumberFormat="1" applyFont="1" applyFill="1" applyBorder="1" applyAlignment="1">
      <alignment/>
    </xf>
    <xf numFmtId="1" fontId="2" fillId="0" borderId="19" xfId="0" applyNumberFormat="1" applyFont="1" applyFill="1" applyBorder="1" applyAlignment="1">
      <alignment/>
    </xf>
    <xf numFmtId="1" fontId="2" fillId="0" borderId="19" xfId="0" applyNumberFormat="1" applyFont="1" applyFill="1" applyBorder="1" applyAlignment="1">
      <alignment horizontal="right"/>
    </xf>
    <xf numFmtId="170" fontId="2" fillId="51" borderId="19" xfId="69" applyNumberFormat="1" applyFont="1" applyFill="1" applyBorder="1" applyAlignment="1">
      <alignment/>
    </xf>
    <xf numFmtId="3" fontId="2" fillId="51" borderId="19" xfId="0" applyNumberFormat="1" applyFont="1" applyFill="1" applyBorder="1" applyAlignment="1">
      <alignment/>
    </xf>
    <xf numFmtId="3" fontId="2" fillId="52" borderId="34" xfId="0" applyNumberFormat="1" applyFont="1" applyFill="1" applyBorder="1" applyAlignment="1">
      <alignment/>
    </xf>
    <xf numFmtId="3" fontId="2" fillId="0" borderId="25" xfId="0" applyNumberFormat="1" applyFont="1" applyFill="1" applyBorder="1" applyAlignment="1">
      <alignment/>
    </xf>
    <xf numFmtId="4" fontId="0" fillId="51" borderId="62" xfId="0" applyNumberFormat="1" applyFont="1" applyFill="1" applyBorder="1" applyAlignment="1" quotePrefix="1">
      <alignment/>
    </xf>
    <xf numFmtId="0" fontId="0" fillId="0" borderId="43" xfId="0" applyBorder="1" applyAlignment="1">
      <alignment/>
    </xf>
    <xf numFmtId="0" fontId="0" fillId="0" borderId="32" xfId="0" applyFill="1" applyBorder="1" applyAlignment="1">
      <alignment/>
    </xf>
    <xf numFmtId="0" fontId="0" fillId="0" borderId="63" xfId="0" applyBorder="1" applyAlignment="1">
      <alignment/>
    </xf>
    <xf numFmtId="3" fontId="0" fillId="0" borderId="23" xfId="106" applyNumberFormat="1" applyFont="1" applyFill="1" applyBorder="1" applyAlignment="1">
      <alignment horizontal="center" vertical="center"/>
      <protection/>
    </xf>
    <xf numFmtId="3" fontId="0" fillId="0" borderId="24" xfId="106" applyNumberFormat="1" applyFont="1" applyFill="1" applyBorder="1" applyAlignment="1">
      <alignment horizontal="center" vertical="center"/>
      <protection/>
    </xf>
    <xf numFmtId="3" fontId="0" fillId="0" borderId="51" xfId="106" applyNumberFormat="1" applyFont="1" applyFill="1" applyBorder="1" applyAlignment="1">
      <alignment horizontal="center" vertical="center"/>
      <protection/>
    </xf>
    <xf numFmtId="0" fontId="46" fillId="0" borderId="0" xfId="106" applyFont="1" applyBorder="1">
      <alignment/>
      <protection/>
    </xf>
    <xf numFmtId="3" fontId="46" fillId="0" borderId="0" xfId="106" applyNumberFormat="1" applyFont="1" applyBorder="1">
      <alignment/>
      <protection/>
    </xf>
    <xf numFmtId="0" fontId="46" fillId="0" borderId="0" xfId="0" applyFont="1" applyAlignment="1">
      <alignment/>
    </xf>
    <xf numFmtId="3" fontId="46" fillId="0" borderId="0" xfId="0" applyNumberFormat="1" applyFont="1" applyAlignment="1">
      <alignment/>
    </xf>
    <xf numFmtId="3" fontId="2" fillId="0" borderId="0" xfId="0" applyNumberFormat="1" applyFont="1" applyAlignment="1">
      <alignment/>
    </xf>
    <xf numFmtId="0" fontId="2" fillId="0" borderId="0" xfId="0" applyFont="1" applyAlignment="1">
      <alignment horizontal="center"/>
    </xf>
    <xf numFmtId="0" fontId="3" fillId="0" borderId="0" xfId="0" applyFont="1" applyAlignment="1">
      <alignment horizontal="left" wrapText="1"/>
    </xf>
    <xf numFmtId="0" fontId="0" fillId="0" borderId="0" xfId="0" applyNumberFormat="1" applyAlignment="1">
      <alignment/>
    </xf>
    <xf numFmtId="0" fontId="11" fillId="53" borderId="0" xfId="0" applyFont="1" applyFill="1" applyAlignment="1">
      <alignment horizontal="center" vertical="top" wrapText="1"/>
    </xf>
    <xf numFmtId="0" fontId="11" fillId="53" borderId="27" xfId="0" applyFont="1" applyFill="1" applyBorder="1" applyAlignment="1">
      <alignment horizontal="center" vertical="top" wrapText="1"/>
    </xf>
    <xf numFmtId="0" fontId="11" fillId="0" borderId="0" xfId="0" applyFont="1" applyFill="1" applyAlignment="1">
      <alignment horizontal="center" vertical="top" wrapText="1"/>
    </xf>
    <xf numFmtId="0" fontId="11" fillId="53" borderId="0" xfId="0" applyFont="1" applyFill="1" applyAlignment="1">
      <alignment/>
    </xf>
    <xf numFmtId="0" fontId="0" fillId="54" borderId="0" xfId="0" applyFill="1" applyAlignment="1">
      <alignment/>
    </xf>
    <xf numFmtId="3" fontId="0" fillId="54" borderId="0" xfId="0" applyNumberFormat="1" applyFill="1" applyAlignment="1">
      <alignment/>
    </xf>
    <xf numFmtId="3" fontId="0" fillId="54" borderId="0" xfId="0" applyNumberFormat="1" applyFill="1" applyBorder="1" applyAlignment="1">
      <alignment/>
    </xf>
    <xf numFmtId="3" fontId="0" fillId="54" borderId="21" xfId="0" applyNumberFormat="1" applyFill="1" applyBorder="1" applyAlignment="1">
      <alignment/>
    </xf>
    <xf numFmtId="0" fontId="0" fillId="55" borderId="0" xfId="0" applyFill="1" applyBorder="1" applyAlignment="1">
      <alignment/>
    </xf>
    <xf numFmtId="3" fontId="2" fillId="55" borderId="19" xfId="0" applyNumberFormat="1" applyFont="1" applyFill="1" applyBorder="1" applyAlignment="1">
      <alignment horizontal="right"/>
    </xf>
    <xf numFmtId="3" fontId="0" fillId="0" borderId="0" xfId="0" applyNumberFormat="1" applyFont="1" applyFill="1" applyBorder="1" applyAlignment="1">
      <alignment/>
    </xf>
    <xf numFmtId="0" fontId="19" fillId="0" borderId="0" xfId="0" applyFont="1" applyAlignment="1">
      <alignment/>
    </xf>
    <xf numFmtId="0" fontId="21" fillId="21" borderId="0" xfId="0" applyFont="1" applyFill="1" applyAlignment="1">
      <alignment/>
    </xf>
    <xf numFmtId="0" fontId="21" fillId="56" borderId="0" xfId="0" applyFont="1" applyFill="1" applyAlignment="1">
      <alignment/>
    </xf>
    <xf numFmtId="0" fontId="21" fillId="56" borderId="31" xfId="0" applyFont="1" applyFill="1" applyBorder="1" applyAlignment="1">
      <alignment/>
    </xf>
    <xf numFmtId="0" fontId="75" fillId="56" borderId="32" xfId="0" applyFont="1" applyFill="1" applyBorder="1" applyAlignment="1">
      <alignment/>
    </xf>
    <xf numFmtId="0" fontId="75" fillId="56" borderId="33" xfId="0" applyFont="1" applyFill="1" applyBorder="1" applyAlignment="1">
      <alignment/>
    </xf>
    <xf numFmtId="0" fontId="75" fillId="56" borderId="28" xfId="0" applyFont="1" applyFill="1" applyBorder="1" applyAlignment="1">
      <alignment/>
    </xf>
    <xf numFmtId="0" fontId="75" fillId="56" borderId="0" xfId="0" applyFont="1" applyFill="1" applyBorder="1" applyAlignment="1">
      <alignment horizontal="right"/>
    </xf>
    <xf numFmtId="0" fontId="75" fillId="56" borderId="25" xfId="0" applyFont="1" applyFill="1" applyBorder="1" applyAlignment="1">
      <alignment horizontal="right"/>
    </xf>
    <xf numFmtId="0" fontId="75" fillId="56" borderId="29" xfId="0" applyFont="1" applyFill="1" applyBorder="1" applyAlignment="1">
      <alignment/>
    </xf>
    <xf numFmtId="0" fontId="75" fillId="56" borderId="30" xfId="0" applyFont="1" applyFill="1" applyBorder="1" applyAlignment="1">
      <alignment horizontal="right"/>
    </xf>
    <xf numFmtId="0" fontId="75" fillId="56" borderId="26" xfId="0" applyFont="1" applyFill="1" applyBorder="1" applyAlignment="1">
      <alignment horizontal="right"/>
    </xf>
    <xf numFmtId="0" fontId="75" fillId="0" borderId="0" xfId="0" applyFont="1" applyFill="1" applyBorder="1" applyAlignment="1">
      <alignment/>
    </xf>
    <xf numFmtId="3" fontId="0" fillId="0" borderId="20" xfId="106" applyNumberFormat="1" applyFont="1" applyFill="1" applyBorder="1" applyAlignment="1">
      <alignment horizontal="center" vertical="center"/>
      <protection/>
    </xf>
    <xf numFmtId="3" fontId="0" fillId="0" borderId="21" xfId="106" applyNumberFormat="1" applyFont="1" applyFill="1" applyBorder="1" applyAlignment="1">
      <alignment horizontal="center" vertical="center"/>
      <protection/>
    </xf>
    <xf numFmtId="3" fontId="0" fillId="0" borderId="60" xfId="106" applyNumberFormat="1" applyFont="1" applyFill="1" applyBorder="1" applyAlignment="1">
      <alignment horizontal="center" vertical="center"/>
      <protection/>
    </xf>
    <xf numFmtId="0" fontId="76" fillId="53" borderId="0" xfId="0" applyFont="1" applyFill="1" applyAlignment="1">
      <alignment horizontal="left" wrapText="1" readingOrder="1"/>
    </xf>
    <xf numFmtId="0" fontId="0" fillId="53" borderId="0" xfId="0" applyFill="1" applyAlignment="1">
      <alignment wrapText="1" readingOrder="1"/>
    </xf>
    <xf numFmtId="0" fontId="0" fillId="16" borderId="0" xfId="0" applyFill="1" applyAlignment="1">
      <alignment horizontal="center" vertical="top" wrapText="1"/>
    </xf>
    <xf numFmtId="0" fontId="11" fillId="0" borderId="0" xfId="0" applyFont="1" applyAlignment="1">
      <alignment horizontal="left" wrapText="1"/>
    </xf>
    <xf numFmtId="0" fontId="11" fillId="0" borderId="0" xfId="0" applyFont="1" applyAlignment="1">
      <alignment vertical="top" wrapText="1"/>
    </xf>
    <xf numFmtId="0" fontId="11" fillId="0" borderId="0" xfId="0" applyFont="1" applyFill="1" applyAlignment="1">
      <alignment horizontal="center" vertical="top" wrapText="1"/>
    </xf>
    <xf numFmtId="0" fontId="10" fillId="12" borderId="64" xfId="0" applyFont="1" applyFill="1" applyBorder="1" applyAlignment="1">
      <alignment horizontal="center" wrapText="1"/>
    </xf>
    <xf numFmtId="0" fontId="10" fillId="12" borderId="65" xfId="0" applyFont="1" applyFill="1" applyBorder="1" applyAlignment="1">
      <alignment horizontal="center" wrapText="1"/>
    </xf>
    <xf numFmtId="0" fontId="10" fillId="12" borderId="66" xfId="0" applyFont="1" applyFill="1" applyBorder="1" applyAlignment="1">
      <alignment horizontal="center" wrapText="1"/>
    </xf>
    <xf numFmtId="0" fontId="10" fillId="12" borderId="67" xfId="0" applyFont="1" applyFill="1" applyBorder="1" applyAlignment="1">
      <alignment horizontal="center" wrapText="1"/>
    </xf>
    <xf numFmtId="0" fontId="10" fillId="12" borderId="0" xfId="0" applyFont="1" applyFill="1" applyBorder="1" applyAlignment="1">
      <alignment horizontal="center" wrapText="1"/>
    </xf>
    <xf numFmtId="0" fontId="10" fillId="12" borderId="68" xfId="0" applyFont="1" applyFill="1" applyBorder="1" applyAlignment="1">
      <alignment horizontal="center" wrapText="1"/>
    </xf>
    <xf numFmtId="0" fontId="11" fillId="12" borderId="69" xfId="0" applyFont="1" applyFill="1" applyBorder="1" applyAlignment="1">
      <alignment wrapText="1"/>
    </xf>
    <xf numFmtId="0" fontId="11" fillId="12" borderId="27" xfId="0" applyFont="1" applyFill="1" applyBorder="1" applyAlignment="1">
      <alignment wrapText="1"/>
    </xf>
    <xf numFmtId="0" fontId="11" fillId="12" borderId="70" xfId="0" applyFont="1" applyFill="1" applyBorder="1" applyAlignment="1">
      <alignment wrapText="1"/>
    </xf>
    <xf numFmtId="0" fontId="10" fillId="0" borderId="71" xfId="0" applyFont="1" applyBorder="1" applyAlignment="1">
      <alignment horizontal="center" wrapText="1"/>
    </xf>
    <xf numFmtId="0" fontId="10" fillId="0" borderId="72" xfId="0" applyFont="1" applyBorder="1" applyAlignment="1">
      <alignment horizontal="center" wrapText="1"/>
    </xf>
    <xf numFmtId="0" fontId="13" fillId="0" borderId="0" xfId="0" applyFont="1" applyAlignment="1">
      <alignment horizontal="center"/>
    </xf>
    <xf numFmtId="0" fontId="0" fillId="0" borderId="0" xfId="0" applyAlignment="1">
      <alignment horizontal="center"/>
    </xf>
    <xf numFmtId="0" fontId="14" fillId="0" borderId="34" xfId="0" applyFont="1" applyFill="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14" fillId="0" borderId="34" xfId="0" applyFont="1" applyFill="1" applyBorder="1" applyAlignment="1">
      <alignment horizontal="center" wrapText="1"/>
    </xf>
    <xf numFmtId="0" fontId="0" fillId="0" borderId="35" xfId="0" applyBorder="1" applyAlignment="1">
      <alignment horizontal="center" wrapText="1"/>
    </xf>
    <xf numFmtId="0" fontId="0" fillId="0" borderId="36" xfId="0" applyBorder="1" applyAlignment="1">
      <alignment horizontal="center" wrapText="1"/>
    </xf>
    <xf numFmtId="0" fontId="0" fillId="0" borderId="35" xfId="0" applyFill="1" applyBorder="1" applyAlignment="1">
      <alignment horizontal="center" wrapText="1"/>
    </xf>
    <xf numFmtId="0" fontId="0" fillId="0" borderId="36" xfId="0" applyFill="1" applyBorder="1" applyAlignment="1">
      <alignment horizontal="center" wrapText="1"/>
    </xf>
    <xf numFmtId="0" fontId="13" fillId="0" borderId="0" xfId="0" applyFont="1" applyFill="1" applyAlignment="1">
      <alignment horizontal="center"/>
    </xf>
    <xf numFmtId="0" fontId="16" fillId="0" borderId="30" xfId="105" applyFont="1" applyBorder="1" applyAlignment="1">
      <alignment horizontal="center"/>
      <protection/>
    </xf>
    <xf numFmtId="0" fontId="16" fillId="0" borderId="30" xfId="105" applyFont="1" applyBorder="1" applyAlignment="1">
      <alignment horizontal="center" wrapText="1"/>
      <protection/>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72"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1" xfId="0" applyFont="1" applyFill="1" applyBorder="1" applyAlignment="1">
      <alignment horizontal="center"/>
    </xf>
    <xf numFmtId="0" fontId="16" fillId="0" borderId="32" xfId="0" applyFont="1" applyFill="1" applyBorder="1" applyAlignment="1">
      <alignment horizontal="center"/>
    </xf>
    <xf numFmtId="0" fontId="16" fillId="0" borderId="33" xfId="0" applyFont="1" applyFill="1" applyBorder="1" applyAlignment="1">
      <alignment horizontal="center"/>
    </xf>
    <xf numFmtId="0" fontId="16" fillId="0" borderId="73" xfId="0" applyFont="1" applyFill="1" applyBorder="1" applyAlignment="1">
      <alignment horizontal="center"/>
    </xf>
    <xf numFmtId="0" fontId="16" fillId="0" borderId="43" xfId="0" applyFont="1" applyFill="1" applyBorder="1" applyAlignment="1">
      <alignment horizontal="center"/>
    </xf>
    <xf numFmtId="0" fontId="16" fillId="0" borderId="63" xfId="0" applyFont="1" applyFill="1" applyBorder="1" applyAlignment="1">
      <alignment horizontal="center"/>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26" xfId="0" applyFont="1" applyBorder="1" applyAlignment="1">
      <alignment horizontal="center" vertical="center" wrapText="1"/>
    </xf>
    <xf numFmtId="0" fontId="0" fillId="0" borderId="41" xfId="0" applyFill="1" applyBorder="1" applyAlignment="1">
      <alignment horizontal="center" wrapText="1"/>
    </xf>
    <xf numFmtId="0" fontId="0" fillId="0" borderId="39" xfId="0" applyBorder="1" applyAlignment="1">
      <alignment horizontal="center" wrapText="1"/>
    </xf>
    <xf numFmtId="0" fontId="0" fillId="0" borderId="39" xfId="0" applyFill="1" applyBorder="1" applyAlignment="1">
      <alignment horizontal="center" wrapText="1"/>
    </xf>
    <xf numFmtId="0" fontId="0" fillId="0" borderId="52" xfId="0" applyFill="1" applyBorder="1" applyAlignment="1">
      <alignment horizontal="center" wrapText="1"/>
    </xf>
    <xf numFmtId="0" fontId="21" fillId="0" borderId="31" xfId="0" applyFont="1" applyBorder="1" applyAlignment="1">
      <alignment horizontal="left" vertical="center" wrapText="1"/>
    </xf>
    <xf numFmtId="0" fontId="21" fillId="0" borderId="32" xfId="0" applyFont="1" applyBorder="1" applyAlignment="1">
      <alignment horizontal="left" vertical="center" wrapText="1"/>
    </xf>
    <xf numFmtId="0" fontId="21" fillId="0" borderId="33" xfId="0" applyFont="1" applyBorder="1" applyAlignment="1">
      <alignment horizontal="left" vertical="center" wrapText="1"/>
    </xf>
    <xf numFmtId="0" fontId="21" fillId="0" borderId="29" xfId="0" applyFont="1" applyBorder="1" applyAlignment="1">
      <alignment horizontal="left" vertical="center" wrapText="1"/>
    </xf>
    <xf numFmtId="0" fontId="21" fillId="0" borderId="30" xfId="0" applyFont="1" applyBorder="1" applyAlignment="1">
      <alignment horizontal="left" vertical="center" wrapText="1"/>
    </xf>
    <xf numFmtId="0" fontId="21" fillId="0" borderId="26" xfId="0" applyFont="1" applyBorder="1" applyAlignment="1">
      <alignment horizontal="left" vertical="center" wrapText="1"/>
    </xf>
  </cellXfs>
  <cellStyles count="10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3" xfId="73"/>
    <cellStyle name="Comma 3 2" xfId="74"/>
    <cellStyle name="Comma 4" xfId="75"/>
    <cellStyle name="Comma 5" xfId="76"/>
    <cellStyle name="Comma 5 2" xfId="77"/>
    <cellStyle name="Comma 6" xfId="78"/>
    <cellStyle name="Currency" xfId="79"/>
    <cellStyle name="Currency [0]" xfId="80"/>
    <cellStyle name="Explanatory Text" xfId="81"/>
    <cellStyle name="Explanatory Text 2" xfId="82"/>
    <cellStyle name="Followed Hyperlink" xfId="83"/>
    <cellStyle name="Good" xfId="84"/>
    <cellStyle name="Good 2" xfId="85"/>
    <cellStyle name="Heading 1" xfId="86"/>
    <cellStyle name="Heading 1 2" xfId="87"/>
    <cellStyle name="Heading 2" xfId="88"/>
    <cellStyle name="Heading 2 2" xfId="89"/>
    <cellStyle name="Heading 3" xfId="90"/>
    <cellStyle name="Heading 3 2" xfId="91"/>
    <cellStyle name="Heading 4" xfId="92"/>
    <cellStyle name="Heading 4 2" xfId="93"/>
    <cellStyle name="Hyperlink" xfId="94"/>
    <cellStyle name="Hyperlink 2" xfId="95"/>
    <cellStyle name="Input" xfId="96"/>
    <cellStyle name="Input 2" xfId="97"/>
    <cellStyle name="Linked Cell" xfId="98"/>
    <cellStyle name="Linked Cell 2" xfId="99"/>
    <cellStyle name="Neutral" xfId="100"/>
    <cellStyle name="Neutral 2" xfId="101"/>
    <cellStyle name="Normal 2" xfId="102"/>
    <cellStyle name="Normal 3" xfId="103"/>
    <cellStyle name="Normal 4" xfId="104"/>
    <cellStyle name="Normal_Gen and Load Data ISO and States 2000-2009 (2)" xfId="105"/>
    <cellStyle name="Normal_Sheet1" xfId="106"/>
    <cellStyle name="Note" xfId="107"/>
    <cellStyle name="Note 2" xfId="108"/>
    <cellStyle name="Output" xfId="109"/>
    <cellStyle name="Output 2" xfId="110"/>
    <cellStyle name="Percent" xfId="111"/>
    <cellStyle name="Percent 2" xfId="112"/>
    <cellStyle name="Percent 3" xfId="113"/>
    <cellStyle name="Title" xfId="114"/>
    <cellStyle name="Title 2" xfId="115"/>
    <cellStyle name="Total" xfId="116"/>
    <cellStyle name="Total 2" xfId="117"/>
    <cellStyle name="Warning Text" xfId="118"/>
    <cellStyle name="Warning Text 2"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9</xdr:col>
      <xdr:colOff>581025</xdr:colOff>
      <xdr:row>6</xdr:row>
      <xdr:rowOff>57150</xdr:rowOff>
    </xdr:to>
    <xdr:sp>
      <xdr:nvSpPr>
        <xdr:cNvPr id="1" name="Text Box 1"/>
        <xdr:cNvSpPr txBox="1">
          <a:spLocks noChangeArrowheads="1"/>
        </xdr:cNvSpPr>
      </xdr:nvSpPr>
      <xdr:spPr>
        <a:xfrm>
          <a:off x="4429125" y="247650"/>
          <a:ext cx="5705475" cy="1295400"/>
        </a:xfrm>
        <a:prstGeom prst="rect">
          <a:avLst/>
        </a:prstGeom>
        <a:solidFill>
          <a:srgbClr val="FFFF00"/>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This file contains final 2002 data.</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During the year, the EIA-906 and EIA-920 surveys collect monthly data from a sample of approximately 1900 generating plants.   After the end of the calendar year, data are collected from the approximately 3300 out-of-sample plants.  The annual responses are proportionately distributed over the months using the ratio of collected monthly data to the sum of that monthly data.  These data are shown below with plant-specific names and plant numbers.  Estimates for nonresponses are rolled-into state/fuel aggregates with a “99999” plant code.  For additional information, see the documentation file on page 3 of this workbook.</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285750</xdr:colOff>
      <xdr:row>2</xdr:row>
      <xdr:rowOff>200025</xdr:rowOff>
    </xdr:from>
    <xdr:to>
      <xdr:col>18</xdr:col>
      <xdr:colOff>9525</xdr:colOff>
      <xdr:row>41</xdr:row>
      <xdr:rowOff>142875</xdr:rowOff>
    </xdr:to>
    <xdr:pic>
      <xdr:nvPicPr>
        <xdr:cNvPr id="1" name="Picture 2"/>
        <xdr:cNvPicPr preferRelativeResize="1">
          <a:picLocks noChangeAspect="1"/>
        </xdr:cNvPicPr>
      </xdr:nvPicPr>
      <xdr:blipFill>
        <a:blip r:embed="rId1"/>
        <a:stretch>
          <a:fillRect/>
        </a:stretch>
      </xdr:blipFill>
      <xdr:spPr>
        <a:xfrm>
          <a:off x="4933950" y="685800"/>
          <a:ext cx="7648575" cy="9572625"/>
        </a:xfrm>
        <a:prstGeom prst="rect">
          <a:avLst/>
        </a:prstGeom>
        <a:noFill/>
        <a:ln w="9525" cmpd="sng">
          <a:noFill/>
        </a:ln>
      </xdr:spPr>
    </xdr:pic>
    <xdr:clientData/>
  </xdr:twoCellAnchor>
  <xdr:twoCellAnchor editAs="oneCell">
    <xdr:from>
      <xdr:col>19</xdr:col>
      <xdr:colOff>0</xdr:colOff>
      <xdr:row>0</xdr:row>
      <xdr:rowOff>0</xdr:rowOff>
    </xdr:from>
    <xdr:to>
      <xdr:col>32</xdr:col>
      <xdr:colOff>476250</xdr:colOff>
      <xdr:row>36</xdr:row>
      <xdr:rowOff>19050</xdr:rowOff>
    </xdr:to>
    <xdr:pic>
      <xdr:nvPicPr>
        <xdr:cNvPr id="2" name="Picture 3"/>
        <xdr:cNvPicPr preferRelativeResize="1">
          <a:picLocks noChangeAspect="1"/>
        </xdr:cNvPicPr>
      </xdr:nvPicPr>
      <xdr:blipFill>
        <a:blip r:embed="rId2"/>
        <a:stretch>
          <a:fillRect/>
        </a:stretch>
      </xdr:blipFill>
      <xdr:spPr>
        <a:xfrm>
          <a:off x="13182600" y="0"/>
          <a:ext cx="8401050" cy="9324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66</xdr:row>
      <xdr:rowOff>19050</xdr:rowOff>
    </xdr:from>
    <xdr:to>
      <xdr:col>12</xdr:col>
      <xdr:colOff>257175</xdr:colOff>
      <xdr:row>104</xdr:row>
      <xdr:rowOff>57150</xdr:rowOff>
    </xdr:to>
    <xdr:pic>
      <xdr:nvPicPr>
        <xdr:cNvPr id="1" name="Picture 1"/>
        <xdr:cNvPicPr preferRelativeResize="1">
          <a:picLocks noChangeAspect="1"/>
        </xdr:cNvPicPr>
      </xdr:nvPicPr>
      <xdr:blipFill>
        <a:blip r:embed="rId1"/>
        <a:stretch>
          <a:fillRect/>
        </a:stretch>
      </xdr:blipFill>
      <xdr:spPr>
        <a:xfrm>
          <a:off x="38100" y="10706100"/>
          <a:ext cx="7534275" cy="6191250"/>
        </a:xfrm>
        <a:prstGeom prst="rect">
          <a:avLst/>
        </a:prstGeom>
        <a:noFill/>
        <a:ln w="9525" cmpd="sng">
          <a:noFill/>
        </a:ln>
      </xdr:spPr>
    </xdr:pic>
    <xdr:clientData/>
  </xdr:twoCellAnchor>
  <xdr:twoCellAnchor editAs="oneCell">
    <xdr:from>
      <xdr:col>0</xdr:col>
      <xdr:colOff>47625</xdr:colOff>
      <xdr:row>3</xdr:row>
      <xdr:rowOff>9525</xdr:rowOff>
    </xdr:from>
    <xdr:to>
      <xdr:col>12</xdr:col>
      <xdr:colOff>228600</xdr:colOff>
      <xdr:row>65</xdr:row>
      <xdr:rowOff>38100</xdr:rowOff>
    </xdr:to>
    <xdr:pic>
      <xdr:nvPicPr>
        <xdr:cNvPr id="2" name="Picture 2"/>
        <xdr:cNvPicPr preferRelativeResize="1">
          <a:picLocks noChangeAspect="1"/>
        </xdr:cNvPicPr>
      </xdr:nvPicPr>
      <xdr:blipFill>
        <a:blip r:embed="rId2"/>
        <a:stretch>
          <a:fillRect/>
        </a:stretch>
      </xdr:blipFill>
      <xdr:spPr>
        <a:xfrm>
          <a:off x="47625" y="495300"/>
          <a:ext cx="7496175" cy="10067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08%20GHGINVIMP%20as%20A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 923 Generation and Fuel Da"/>
      <sheetName val="EPA Part 75 data"/>
      <sheetName val="Electric Power Annual Table A3"/>
      <sheetName val="IPCC Guidelines Table 2.2"/>
      <sheetName val="Calculating CO2e"/>
      <sheetName val="rps transfers"/>
      <sheetName val="rps - Calculating CO2e"/>
      <sheetName val="ISO load-generation-imports"/>
      <sheetName val="Imported Emissions"/>
      <sheetName val="GWPs"/>
    </sheetNames>
    <sheetDataSet>
      <sheetData sheetId="9">
        <row r="11">
          <cell r="B11" t="str">
            <v>SAR</v>
          </cell>
        </row>
        <row r="12">
          <cell r="B12" t="str">
            <v>AR4</v>
          </cell>
        </row>
        <row r="13">
          <cell r="B13" t="str">
            <v>AR5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ia.gov/electricity/annual/archive/03482002.pdf"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pcc-nggip.iges.or.jp/public/2006gl/pdf/2_Volume2/V2_2_Ch2_Stationary_Combustion.pdf" TargetMode="Externa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Gen%20and%20Load%20Data%20ISO%20and%20States%202000-2009%20with%20Web%20Data%20SW2%20&amp;%20ISO%20Update.XLS"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Y742"/>
  <sheetViews>
    <sheetView zoomScalePageLayoutView="0" workbookViewId="0" topLeftCell="A1">
      <pane ySplit="8" topLeftCell="A575" activePane="bottomLeft" state="frozen"/>
      <selection pane="topLeft" activeCell="A1" sqref="A1"/>
      <selection pane="bottomLeft" activeCell="A1" sqref="A1"/>
    </sheetView>
  </sheetViews>
  <sheetFormatPr defaultColWidth="9.140625" defaultRowHeight="12.75"/>
  <cols>
    <col min="3" max="3" width="9.140625" style="0" customWidth="1"/>
    <col min="4" max="4" width="39.00390625" style="0" bestFit="1" customWidth="1"/>
    <col min="5" max="5" width="37.421875" style="0" bestFit="1" customWidth="1"/>
    <col min="6" max="6" width="12.00390625" style="0" customWidth="1"/>
    <col min="7" max="11" width="9.140625" style="0" customWidth="1"/>
    <col min="12" max="12" width="27.28125" style="0" bestFit="1" customWidth="1"/>
    <col min="13" max="15" width="9.140625" style="0" customWidth="1"/>
    <col min="16" max="16" width="10.421875" style="1" customWidth="1"/>
    <col min="17" max="21" width="14.7109375" style="1" customWidth="1"/>
    <col min="22" max="22" width="9.140625" style="0" customWidth="1"/>
    <col min="23" max="23" width="12.421875" style="0" customWidth="1"/>
    <col min="24" max="24" width="12.57421875" style="0" customWidth="1"/>
  </cols>
  <sheetData>
    <row r="1" spans="1:21" s="269" customFormat="1" ht="19.5" customHeight="1">
      <c r="A1" s="2" t="s">
        <v>114</v>
      </c>
      <c r="B1" s="267"/>
      <c r="C1" s="267"/>
      <c r="D1" s="267"/>
      <c r="E1" s="267"/>
      <c r="F1" s="267"/>
      <c r="G1" s="267"/>
      <c r="H1" s="267"/>
      <c r="I1" s="267"/>
      <c r="J1" s="267"/>
      <c r="K1" s="267"/>
      <c r="L1" s="267"/>
      <c r="M1" s="267"/>
      <c r="N1" s="267"/>
      <c r="O1" s="267"/>
      <c r="P1" s="268"/>
      <c r="U1" s="270"/>
    </row>
    <row r="2" spans="1:21" s="269" customFormat="1" ht="18" customHeight="1">
      <c r="A2" s="2" t="s">
        <v>115</v>
      </c>
      <c r="B2" s="267"/>
      <c r="C2" s="267"/>
      <c r="D2" s="267"/>
      <c r="E2" s="302"/>
      <c r="F2" s="303"/>
      <c r="G2" s="303"/>
      <c r="H2" s="303"/>
      <c r="I2" s="303"/>
      <c r="J2" s="303"/>
      <c r="K2" s="267"/>
      <c r="L2" s="267"/>
      <c r="M2" s="267"/>
      <c r="N2" s="267"/>
      <c r="O2" s="267"/>
      <c r="P2" s="268"/>
      <c r="U2" s="270"/>
    </row>
    <row r="3" spans="1:21" s="269" customFormat="1" ht="18" customHeight="1">
      <c r="A3" s="2" t="s">
        <v>805</v>
      </c>
      <c r="B3" s="267"/>
      <c r="C3" s="267"/>
      <c r="D3" s="267"/>
      <c r="E3" s="303"/>
      <c r="F3" s="303"/>
      <c r="G3" s="303"/>
      <c r="H3" s="303"/>
      <c r="I3" s="303"/>
      <c r="J3" s="303"/>
      <c r="K3" s="267"/>
      <c r="L3" s="267"/>
      <c r="M3" s="267"/>
      <c r="N3" s="267"/>
      <c r="O3" s="267"/>
      <c r="P3" s="268"/>
      <c r="U3" s="270"/>
    </row>
    <row r="4" spans="1:21" s="269" customFormat="1" ht="18" customHeight="1">
      <c r="A4" s="2" t="s">
        <v>407</v>
      </c>
      <c r="B4" s="267"/>
      <c r="C4" s="267"/>
      <c r="D4" s="267"/>
      <c r="E4" s="303"/>
      <c r="F4" s="303"/>
      <c r="G4" s="303"/>
      <c r="H4" s="303"/>
      <c r="I4" s="303"/>
      <c r="J4" s="303"/>
      <c r="K4" s="267"/>
      <c r="L4" s="267"/>
      <c r="M4" s="267"/>
      <c r="N4" s="267"/>
      <c r="O4" s="267"/>
      <c r="P4" s="268"/>
      <c r="U4" s="270"/>
    </row>
    <row r="5" spans="1:21" s="249" customFormat="1" ht="18" customHeight="1">
      <c r="A5" s="3"/>
      <c r="B5" s="4"/>
      <c r="C5" s="4"/>
      <c r="D5" s="5"/>
      <c r="E5" s="303"/>
      <c r="F5" s="303"/>
      <c r="G5" s="303"/>
      <c r="H5" s="303"/>
      <c r="I5" s="303"/>
      <c r="J5" s="303"/>
      <c r="K5" s="3"/>
      <c r="L5" s="5"/>
      <c r="M5" s="4"/>
      <c r="N5" s="4"/>
      <c r="O5" s="4"/>
      <c r="P5" s="6"/>
      <c r="U5" s="271"/>
    </row>
    <row r="6" spans="1:23" s="249" customFormat="1" ht="25.5" customHeight="1">
      <c r="A6" s="3"/>
      <c r="B6" s="4"/>
      <c r="C6" s="4"/>
      <c r="D6" s="5"/>
      <c r="E6" s="303"/>
      <c r="F6" s="303"/>
      <c r="G6" s="303"/>
      <c r="H6" s="303"/>
      <c r="I6" s="303"/>
      <c r="J6" s="303"/>
      <c r="K6" s="3"/>
      <c r="L6" s="5"/>
      <c r="M6" s="4"/>
      <c r="N6" s="4"/>
      <c r="O6" s="4"/>
      <c r="P6" s="6"/>
      <c r="Q6" s="299" t="s">
        <v>318</v>
      </c>
      <c r="R6" s="300"/>
      <c r="S6" s="300"/>
      <c r="T6" s="300"/>
      <c r="U6" s="301"/>
      <c r="W6" s="304" t="s">
        <v>416</v>
      </c>
    </row>
    <row r="7" spans="1:23" s="249" customFormat="1" ht="12.75">
      <c r="A7" s="3"/>
      <c r="B7" s="4"/>
      <c r="C7" s="4"/>
      <c r="D7" s="5"/>
      <c r="E7" s="5"/>
      <c r="F7" s="5"/>
      <c r="G7" s="4"/>
      <c r="H7" s="4"/>
      <c r="I7" s="4"/>
      <c r="J7" s="3"/>
      <c r="K7" s="3"/>
      <c r="L7" s="5"/>
      <c r="M7" s="4"/>
      <c r="N7" s="4"/>
      <c r="O7" s="4"/>
      <c r="P7" s="6"/>
      <c r="Q7" s="264"/>
      <c r="R7" s="265"/>
      <c r="S7" s="265"/>
      <c r="T7" s="265"/>
      <c r="U7" s="266"/>
      <c r="W7" s="304"/>
    </row>
    <row r="8" spans="1:24" s="272" customFormat="1" ht="51" customHeight="1">
      <c r="A8" s="7"/>
      <c r="B8" s="7" t="s">
        <v>88</v>
      </c>
      <c r="C8" s="7" t="s">
        <v>89</v>
      </c>
      <c r="D8" s="7" t="s">
        <v>419</v>
      </c>
      <c r="E8" s="7" t="s">
        <v>90</v>
      </c>
      <c r="F8" s="7" t="s">
        <v>91</v>
      </c>
      <c r="G8" s="7" t="s">
        <v>92</v>
      </c>
      <c r="H8" s="7" t="s">
        <v>93</v>
      </c>
      <c r="I8" s="7" t="s">
        <v>94</v>
      </c>
      <c r="J8" s="7" t="s">
        <v>95</v>
      </c>
      <c r="K8" s="7" t="s">
        <v>96</v>
      </c>
      <c r="L8" s="7" t="s">
        <v>97</v>
      </c>
      <c r="M8" s="8" t="s">
        <v>98</v>
      </c>
      <c r="N8" s="7" t="s">
        <v>99</v>
      </c>
      <c r="O8" s="7" t="s">
        <v>100</v>
      </c>
      <c r="P8" s="9" t="s">
        <v>101</v>
      </c>
      <c r="Q8" s="9" t="s">
        <v>319</v>
      </c>
      <c r="R8" s="9" t="s">
        <v>320</v>
      </c>
      <c r="S8" s="9" t="s">
        <v>321</v>
      </c>
      <c r="T8" s="9" t="s">
        <v>322</v>
      </c>
      <c r="U8" s="9" t="s">
        <v>323</v>
      </c>
      <c r="V8" s="7" t="s">
        <v>324</v>
      </c>
      <c r="W8" s="304"/>
      <c r="X8" s="31" t="s">
        <v>417</v>
      </c>
    </row>
    <row r="9" spans="1:22" ht="12.75" customHeight="1">
      <c r="A9">
        <v>547</v>
      </c>
      <c r="B9" t="s">
        <v>33</v>
      </c>
      <c r="D9" t="s">
        <v>64</v>
      </c>
      <c r="E9" t="s">
        <v>61</v>
      </c>
      <c r="F9">
        <v>54895</v>
      </c>
      <c r="G9" t="s">
        <v>65</v>
      </c>
      <c r="H9" t="s">
        <v>714</v>
      </c>
      <c r="I9" t="s">
        <v>48</v>
      </c>
      <c r="J9">
        <v>22</v>
      </c>
      <c r="K9">
        <v>2</v>
      </c>
      <c r="L9" t="s">
        <v>715</v>
      </c>
      <c r="M9" t="s">
        <v>712</v>
      </c>
      <c r="N9" t="s">
        <v>34</v>
      </c>
      <c r="O9" t="s">
        <v>49</v>
      </c>
      <c r="P9"/>
      <c r="Q9" s="1">
        <v>1833269</v>
      </c>
      <c r="R9" s="1">
        <v>1833269</v>
      </c>
      <c r="S9" s="1">
        <v>13365623</v>
      </c>
      <c r="T9" s="1">
        <v>13365623</v>
      </c>
      <c r="U9" s="1">
        <v>-512425</v>
      </c>
      <c r="V9" s="274">
        <v>2002</v>
      </c>
    </row>
    <row r="10" spans="1:22" ht="12.75" customHeight="1">
      <c r="A10">
        <v>805</v>
      </c>
      <c r="B10" t="s">
        <v>33</v>
      </c>
      <c r="D10" t="s">
        <v>420</v>
      </c>
      <c r="E10" t="s">
        <v>68</v>
      </c>
      <c r="F10">
        <v>39006</v>
      </c>
      <c r="G10" t="s">
        <v>69</v>
      </c>
      <c r="H10" t="s">
        <v>714</v>
      </c>
      <c r="I10" t="s">
        <v>48</v>
      </c>
      <c r="J10">
        <v>22</v>
      </c>
      <c r="K10">
        <v>2</v>
      </c>
      <c r="L10" t="s">
        <v>715</v>
      </c>
      <c r="M10" t="s">
        <v>712</v>
      </c>
      <c r="N10" t="s">
        <v>34</v>
      </c>
      <c r="O10" t="s">
        <v>35</v>
      </c>
      <c r="P10"/>
      <c r="Q10" s="1">
        <v>0</v>
      </c>
      <c r="R10" s="1">
        <v>0</v>
      </c>
      <c r="S10" s="1">
        <v>1115764.47</v>
      </c>
      <c r="T10" s="1">
        <v>1115764.47</v>
      </c>
      <c r="U10" s="1">
        <v>109679</v>
      </c>
      <c r="V10" s="274">
        <v>2002</v>
      </c>
    </row>
    <row r="11" spans="1:22" ht="12.75" customHeight="1">
      <c r="A11">
        <v>1466</v>
      </c>
      <c r="B11" t="s">
        <v>33</v>
      </c>
      <c r="D11" t="s">
        <v>421</v>
      </c>
      <c r="E11" t="s">
        <v>422</v>
      </c>
      <c r="F11">
        <v>1179</v>
      </c>
      <c r="G11" t="s">
        <v>69</v>
      </c>
      <c r="H11" t="s">
        <v>714</v>
      </c>
      <c r="I11" t="s">
        <v>48</v>
      </c>
      <c r="J11">
        <v>22</v>
      </c>
      <c r="K11">
        <v>1</v>
      </c>
      <c r="L11" t="s">
        <v>711</v>
      </c>
      <c r="M11" t="s">
        <v>712</v>
      </c>
      <c r="N11" t="s">
        <v>41</v>
      </c>
      <c r="O11" t="s">
        <v>41</v>
      </c>
      <c r="P11" t="s">
        <v>713</v>
      </c>
      <c r="Q11" s="1">
        <v>792</v>
      </c>
      <c r="R11" s="1">
        <v>792</v>
      </c>
      <c r="S11" s="1">
        <v>4608</v>
      </c>
      <c r="T11" s="1">
        <v>4608</v>
      </c>
      <c r="U11" s="1">
        <v>432.99600000000004</v>
      </c>
      <c r="V11" s="274">
        <v>2002</v>
      </c>
    </row>
    <row r="12" spans="1:22" ht="12.75" customHeight="1">
      <c r="A12">
        <v>1468</v>
      </c>
      <c r="B12" t="s">
        <v>33</v>
      </c>
      <c r="D12" t="s">
        <v>423</v>
      </c>
      <c r="E12" t="s">
        <v>422</v>
      </c>
      <c r="F12">
        <v>1179</v>
      </c>
      <c r="G12" t="s">
        <v>69</v>
      </c>
      <c r="H12" t="s">
        <v>714</v>
      </c>
      <c r="I12" t="s">
        <v>48</v>
      </c>
      <c r="J12">
        <v>22</v>
      </c>
      <c r="K12">
        <v>1</v>
      </c>
      <c r="L12" t="s">
        <v>711</v>
      </c>
      <c r="M12" t="s">
        <v>712</v>
      </c>
      <c r="N12" t="s">
        <v>41</v>
      </c>
      <c r="O12" t="s">
        <v>41</v>
      </c>
      <c r="P12" t="s">
        <v>713</v>
      </c>
      <c r="Q12" s="1">
        <v>155.04</v>
      </c>
      <c r="R12" s="1">
        <v>155.04</v>
      </c>
      <c r="S12" s="1">
        <v>900</v>
      </c>
      <c r="T12" s="1">
        <v>900</v>
      </c>
      <c r="U12" s="1">
        <v>86.004</v>
      </c>
      <c r="V12" s="274">
        <v>2002</v>
      </c>
    </row>
    <row r="13" spans="1:22" ht="12.75" customHeight="1">
      <c r="A13">
        <v>1469</v>
      </c>
      <c r="B13" t="s">
        <v>33</v>
      </c>
      <c r="D13" t="s">
        <v>424</v>
      </c>
      <c r="E13" t="s">
        <v>425</v>
      </c>
      <c r="F13">
        <v>56543</v>
      </c>
      <c r="G13" t="s">
        <v>69</v>
      </c>
      <c r="H13" t="s">
        <v>714</v>
      </c>
      <c r="I13" t="s">
        <v>48</v>
      </c>
      <c r="J13">
        <v>22</v>
      </c>
      <c r="K13">
        <v>2</v>
      </c>
      <c r="L13" t="s">
        <v>715</v>
      </c>
      <c r="M13" t="s">
        <v>712</v>
      </c>
      <c r="N13" t="s">
        <v>34</v>
      </c>
      <c r="O13" t="s">
        <v>35</v>
      </c>
      <c r="P13"/>
      <c r="Q13" s="1">
        <v>0</v>
      </c>
      <c r="R13" s="1">
        <v>0</v>
      </c>
      <c r="S13" s="1">
        <v>362026.55</v>
      </c>
      <c r="T13" s="1">
        <v>362026.55</v>
      </c>
      <c r="U13" s="1">
        <v>35587</v>
      </c>
      <c r="V13" s="274">
        <v>2002</v>
      </c>
    </row>
    <row r="14" spans="1:22" ht="12.75" customHeight="1">
      <c r="A14">
        <v>1472</v>
      </c>
      <c r="B14" t="s">
        <v>33</v>
      </c>
      <c r="D14" t="s">
        <v>426</v>
      </c>
      <c r="E14" t="s">
        <v>427</v>
      </c>
      <c r="F14">
        <v>14903</v>
      </c>
      <c r="G14" t="s">
        <v>69</v>
      </c>
      <c r="H14" t="s">
        <v>714</v>
      </c>
      <c r="I14" t="s">
        <v>48</v>
      </c>
      <c r="J14">
        <v>22</v>
      </c>
      <c r="K14">
        <v>2</v>
      </c>
      <c r="L14" t="s">
        <v>715</v>
      </c>
      <c r="M14" t="s">
        <v>712</v>
      </c>
      <c r="N14" t="s">
        <v>34</v>
      </c>
      <c r="O14" t="s">
        <v>35</v>
      </c>
      <c r="P14"/>
      <c r="Q14" s="1">
        <v>0</v>
      </c>
      <c r="R14" s="1">
        <v>0</v>
      </c>
      <c r="S14" s="1">
        <v>71872.26</v>
      </c>
      <c r="T14" s="1">
        <v>71872.26</v>
      </c>
      <c r="U14" s="1">
        <v>7065</v>
      </c>
      <c r="V14" s="274">
        <v>2002</v>
      </c>
    </row>
    <row r="15" spans="1:22" ht="12.75" customHeight="1">
      <c r="A15">
        <v>1474</v>
      </c>
      <c r="B15" t="s">
        <v>33</v>
      </c>
      <c r="D15" t="s">
        <v>428</v>
      </c>
      <c r="E15" t="s">
        <v>422</v>
      </c>
      <c r="F15">
        <v>1179</v>
      </c>
      <c r="G15" t="s">
        <v>69</v>
      </c>
      <c r="H15" t="s">
        <v>714</v>
      </c>
      <c r="I15" t="s">
        <v>48</v>
      </c>
      <c r="J15">
        <v>22</v>
      </c>
      <c r="K15">
        <v>1</v>
      </c>
      <c r="L15" t="s">
        <v>711</v>
      </c>
      <c r="M15" t="s">
        <v>712</v>
      </c>
      <c r="N15" t="s">
        <v>41</v>
      </c>
      <c r="O15" t="s">
        <v>41</v>
      </c>
      <c r="P15" t="s">
        <v>713</v>
      </c>
      <c r="Q15" s="1">
        <v>627</v>
      </c>
      <c r="R15" s="1">
        <v>627</v>
      </c>
      <c r="S15" s="1">
        <v>3648</v>
      </c>
      <c r="T15" s="1">
        <v>3648</v>
      </c>
      <c r="U15" s="1">
        <v>345.99600000000004</v>
      </c>
      <c r="V15" s="274">
        <v>2002</v>
      </c>
    </row>
    <row r="16" spans="1:22" ht="12.75" customHeight="1">
      <c r="A16">
        <v>1475</v>
      </c>
      <c r="B16" t="s">
        <v>33</v>
      </c>
      <c r="D16" t="s">
        <v>429</v>
      </c>
      <c r="E16" t="s">
        <v>425</v>
      </c>
      <c r="F16">
        <v>56543</v>
      </c>
      <c r="G16" t="s">
        <v>69</v>
      </c>
      <c r="H16" t="s">
        <v>714</v>
      </c>
      <c r="I16" t="s">
        <v>48</v>
      </c>
      <c r="J16">
        <v>22</v>
      </c>
      <c r="K16">
        <v>2</v>
      </c>
      <c r="L16" t="s">
        <v>715</v>
      </c>
      <c r="M16" t="s">
        <v>712</v>
      </c>
      <c r="N16" t="s">
        <v>34</v>
      </c>
      <c r="O16" t="s">
        <v>35</v>
      </c>
      <c r="P16"/>
      <c r="Q16" s="1">
        <v>0</v>
      </c>
      <c r="R16" s="1">
        <v>0</v>
      </c>
      <c r="S16" s="1">
        <v>422230.38</v>
      </c>
      <c r="T16" s="1">
        <v>422230.38</v>
      </c>
      <c r="U16" s="1">
        <v>41505</v>
      </c>
      <c r="V16" s="274">
        <v>2002</v>
      </c>
    </row>
    <row r="17" spans="1:22" ht="12.75" customHeight="1">
      <c r="A17">
        <v>1478</v>
      </c>
      <c r="B17" t="s">
        <v>33</v>
      </c>
      <c r="D17" t="s">
        <v>430</v>
      </c>
      <c r="E17" t="s">
        <v>425</v>
      </c>
      <c r="F17">
        <v>56543</v>
      </c>
      <c r="G17" t="s">
        <v>69</v>
      </c>
      <c r="H17" t="s">
        <v>714</v>
      </c>
      <c r="I17" t="s">
        <v>48</v>
      </c>
      <c r="J17">
        <v>22</v>
      </c>
      <c r="K17">
        <v>2</v>
      </c>
      <c r="L17" t="s">
        <v>715</v>
      </c>
      <c r="M17" t="s">
        <v>712</v>
      </c>
      <c r="N17" t="s">
        <v>34</v>
      </c>
      <c r="O17" t="s">
        <v>35</v>
      </c>
      <c r="P17"/>
      <c r="Q17" s="1">
        <v>0</v>
      </c>
      <c r="R17" s="1">
        <v>0</v>
      </c>
      <c r="S17" s="1">
        <v>94252.85</v>
      </c>
      <c r="T17" s="1">
        <v>94252.85</v>
      </c>
      <c r="U17" s="1">
        <v>9265</v>
      </c>
      <c r="V17" s="274">
        <v>2002</v>
      </c>
    </row>
    <row r="18" spans="1:22" ht="12.75" customHeight="1">
      <c r="A18">
        <v>1479</v>
      </c>
      <c r="B18" t="s">
        <v>33</v>
      </c>
      <c r="D18" t="s">
        <v>431</v>
      </c>
      <c r="E18" t="s">
        <v>427</v>
      </c>
      <c r="F18">
        <v>14903</v>
      </c>
      <c r="G18" t="s">
        <v>69</v>
      </c>
      <c r="H18" t="s">
        <v>714</v>
      </c>
      <c r="I18" t="s">
        <v>48</v>
      </c>
      <c r="J18">
        <v>22</v>
      </c>
      <c r="K18">
        <v>2</v>
      </c>
      <c r="L18" t="s">
        <v>715</v>
      </c>
      <c r="M18" t="s">
        <v>712</v>
      </c>
      <c r="N18" t="s">
        <v>34</v>
      </c>
      <c r="O18" t="s">
        <v>35</v>
      </c>
      <c r="P18"/>
      <c r="Q18" s="1">
        <v>0</v>
      </c>
      <c r="R18" s="1">
        <v>0</v>
      </c>
      <c r="S18" s="1">
        <v>505821.91</v>
      </c>
      <c r="T18" s="1">
        <v>505821.91</v>
      </c>
      <c r="U18" s="1">
        <v>49722</v>
      </c>
      <c r="V18" s="274">
        <v>2002</v>
      </c>
    </row>
    <row r="19" spans="1:22" ht="12.75" customHeight="1">
      <c r="A19">
        <v>1480</v>
      </c>
      <c r="B19" t="s">
        <v>33</v>
      </c>
      <c r="D19" t="s">
        <v>432</v>
      </c>
      <c r="E19" t="s">
        <v>68</v>
      </c>
      <c r="F19">
        <v>39006</v>
      </c>
      <c r="G19" t="s">
        <v>69</v>
      </c>
      <c r="H19" t="s">
        <v>714</v>
      </c>
      <c r="I19" t="s">
        <v>48</v>
      </c>
      <c r="J19">
        <v>22</v>
      </c>
      <c r="K19">
        <v>2</v>
      </c>
      <c r="L19" t="s">
        <v>715</v>
      </c>
      <c r="M19" t="s">
        <v>712</v>
      </c>
      <c r="N19" t="s">
        <v>34</v>
      </c>
      <c r="O19" t="s">
        <v>35</v>
      </c>
      <c r="P19"/>
      <c r="Q19" s="1">
        <v>0</v>
      </c>
      <c r="R19" s="1">
        <v>0</v>
      </c>
      <c r="S19" s="1">
        <v>-152.6</v>
      </c>
      <c r="T19" s="1">
        <v>-152.6</v>
      </c>
      <c r="U19" s="1">
        <v>-15</v>
      </c>
      <c r="V19" s="274">
        <v>2002</v>
      </c>
    </row>
    <row r="20" spans="1:22" ht="12.75" customHeight="1">
      <c r="A20">
        <v>1481</v>
      </c>
      <c r="B20" t="s">
        <v>33</v>
      </c>
      <c r="D20" t="s">
        <v>433</v>
      </c>
      <c r="E20" t="s">
        <v>68</v>
      </c>
      <c r="F20">
        <v>39006</v>
      </c>
      <c r="G20" t="s">
        <v>69</v>
      </c>
      <c r="H20" t="s">
        <v>714</v>
      </c>
      <c r="I20" t="s">
        <v>48</v>
      </c>
      <c r="J20">
        <v>22</v>
      </c>
      <c r="K20">
        <v>2</v>
      </c>
      <c r="L20" t="s">
        <v>715</v>
      </c>
      <c r="M20" t="s">
        <v>712</v>
      </c>
      <c r="N20" t="s">
        <v>34</v>
      </c>
      <c r="O20" t="s">
        <v>35</v>
      </c>
      <c r="P20"/>
      <c r="Q20" s="1">
        <v>0</v>
      </c>
      <c r="R20" s="1">
        <v>0</v>
      </c>
      <c r="S20" s="1">
        <v>329961.27</v>
      </c>
      <c r="T20" s="1">
        <v>329961.27</v>
      </c>
      <c r="U20" s="1">
        <v>32435</v>
      </c>
      <c r="V20" s="274">
        <v>2002</v>
      </c>
    </row>
    <row r="21" spans="1:22" ht="12.75" customHeight="1">
      <c r="A21">
        <v>1482</v>
      </c>
      <c r="B21" t="s">
        <v>33</v>
      </c>
      <c r="D21" t="s">
        <v>434</v>
      </c>
      <c r="E21" t="s">
        <v>68</v>
      </c>
      <c r="F21">
        <v>39006</v>
      </c>
      <c r="G21" t="s">
        <v>69</v>
      </c>
      <c r="H21" t="s">
        <v>714</v>
      </c>
      <c r="I21" t="s">
        <v>48</v>
      </c>
      <c r="J21">
        <v>22</v>
      </c>
      <c r="K21">
        <v>2</v>
      </c>
      <c r="L21" t="s">
        <v>715</v>
      </c>
      <c r="M21" t="s">
        <v>712</v>
      </c>
      <c r="N21" t="s">
        <v>34</v>
      </c>
      <c r="O21" t="s">
        <v>35</v>
      </c>
      <c r="P21"/>
      <c r="Q21" s="1">
        <v>0</v>
      </c>
      <c r="R21" s="1">
        <v>0</v>
      </c>
      <c r="S21" s="1">
        <v>648772.92</v>
      </c>
      <c r="T21" s="1">
        <v>648772.92</v>
      </c>
      <c r="U21" s="1">
        <v>63774</v>
      </c>
      <c r="V21" s="274">
        <v>2002</v>
      </c>
    </row>
    <row r="22" spans="1:22" ht="12.75" customHeight="1">
      <c r="A22">
        <v>1483</v>
      </c>
      <c r="B22" t="s">
        <v>33</v>
      </c>
      <c r="D22" t="s">
        <v>435</v>
      </c>
      <c r="E22" t="s">
        <v>68</v>
      </c>
      <c r="F22">
        <v>39006</v>
      </c>
      <c r="G22" t="s">
        <v>69</v>
      </c>
      <c r="H22" t="s">
        <v>714</v>
      </c>
      <c r="I22" t="s">
        <v>48</v>
      </c>
      <c r="J22">
        <v>22</v>
      </c>
      <c r="K22">
        <v>2</v>
      </c>
      <c r="L22" t="s">
        <v>715</v>
      </c>
      <c r="M22" t="s">
        <v>712</v>
      </c>
      <c r="N22" t="s">
        <v>34</v>
      </c>
      <c r="O22" t="s">
        <v>35</v>
      </c>
      <c r="P22"/>
      <c r="Q22" s="1">
        <v>0</v>
      </c>
      <c r="R22" s="1">
        <v>0</v>
      </c>
      <c r="S22" s="1">
        <v>815101.45</v>
      </c>
      <c r="T22" s="1">
        <v>815101.45</v>
      </c>
      <c r="U22" s="1">
        <v>80124</v>
      </c>
      <c r="V22" s="274">
        <v>2002</v>
      </c>
    </row>
    <row r="23" spans="1:22" ht="12.75" customHeight="1">
      <c r="A23">
        <v>1484</v>
      </c>
      <c r="B23" t="s">
        <v>33</v>
      </c>
      <c r="D23" t="s">
        <v>436</v>
      </c>
      <c r="E23" t="s">
        <v>437</v>
      </c>
      <c r="F23">
        <v>14876</v>
      </c>
      <c r="G23" t="s">
        <v>69</v>
      </c>
      <c r="H23" t="s">
        <v>714</v>
      </c>
      <c r="I23" t="s">
        <v>48</v>
      </c>
      <c r="J23">
        <v>22</v>
      </c>
      <c r="K23">
        <v>2</v>
      </c>
      <c r="L23" t="s">
        <v>715</v>
      </c>
      <c r="M23" t="s">
        <v>712</v>
      </c>
      <c r="N23" t="s">
        <v>54</v>
      </c>
      <c r="O23" t="s">
        <v>55</v>
      </c>
      <c r="P23" t="s">
        <v>713</v>
      </c>
      <c r="Q23" s="1">
        <v>1173.99</v>
      </c>
      <c r="R23" s="1">
        <v>1173.99</v>
      </c>
      <c r="S23" s="1">
        <v>6845</v>
      </c>
      <c r="T23" s="1">
        <v>6845</v>
      </c>
      <c r="U23" s="1">
        <v>346.998</v>
      </c>
      <c r="V23" s="274">
        <v>2002</v>
      </c>
    </row>
    <row r="24" spans="1:22" ht="12.75" customHeight="1">
      <c r="A24">
        <v>1486</v>
      </c>
      <c r="B24" t="s">
        <v>33</v>
      </c>
      <c r="D24" t="s">
        <v>438</v>
      </c>
      <c r="E24" t="s">
        <v>68</v>
      </c>
      <c r="F24">
        <v>39006</v>
      </c>
      <c r="G24" t="s">
        <v>69</v>
      </c>
      <c r="H24" t="s">
        <v>714</v>
      </c>
      <c r="I24" t="s">
        <v>48</v>
      </c>
      <c r="J24">
        <v>22</v>
      </c>
      <c r="K24">
        <v>2</v>
      </c>
      <c r="L24" t="s">
        <v>715</v>
      </c>
      <c r="M24" t="s">
        <v>712</v>
      </c>
      <c r="N24" t="s">
        <v>34</v>
      </c>
      <c r="O24" t="s">
        <v>35</v>
      </c>
      <c r="P24"/>
      <c r="Q24" s="1">
        <v>0</v>
      </c>
      <c r="R24" s="1">
        <v>0</v>
      </c>
      <c r="S24" s="1">
        <v>363145.59</v>
      </c>
      <c r="T24" s="1">
        <v>363145.59</v>
      </c>
      <c r="U24" s="1">
        <v>35697</v>
      </c>
      <c r="V24" s="274">
        <v>2002</v>
      </c>
    </row>
    <row r="25" spans="1:22" ht="12.75" customHeight="1">
      <c r="A25">
        <v>1487</v>
      </c>
      <c r="B25" t="s">
        <v>33</v>
      </c>
      <c r="D25" t="s">
        <v>439</v>
      </c>
      <c r="E25" t="s">
        <v>68</v>
      </c>
      <c r="F25">
        <v>39006</v>
      </c>
      <c r="G25" t="s">
        <v>69</v>
      </c>
      <c r="H25" t="s">
        <v>714</v>
      </c>
      <c r="I25" t="s">
        <v>48</v>
      </c>
      <c r="J25">
        <v>22</v>
      </c>
      <c r="K25">
        <v>2</v>
      </c>
      <c r="L25" t="s">
        <v>715</v>
      </c>
      <c r="M25" t="s">
        <v>712</v>
      </c>
      <c r="N25" t="s">
        <v>34</v>
      </c>
      <c r="O25" t="s">
        <v>35</v>
      </c>
      <c r="P25"/>
      <c r="Q25" s="1">
        <v>0</v>
      </c>
      <c r="R25" s="1">
        <v>0</v>
      </c>
      <c r="S25" s="1">
        <v>-40.68</v>
      </c>
      <c r="T25" s="1">
        <v>-40.68</v>
      </c>
      <c r="U25" s="1">
        <v>-4</v>
      </c>
      <c r="V25" s="274">
        <v>2002</v>
      </c>
    </row>
    <row r="26" spans="1:22" ht="12.75" customHeight="1">
      <c r="A26">
        <v>1488</v>
      </c>
      <c r="B26" t="s">
        <v>33</v>
      </c>
      <c r="D26" t="s">
        <v>440</v>
      </c>
      <c r="E26" t="s">
        <v>68</v>
      </c>
      <c r="F26">
        <v>39006</v>
      </c>
      <c r="G26" t="s">
        <v>69</v>
      </c>
      <c r="H26" t="s">
        <v>714</v>
      </c>
      <c r="I26" t="s">
        <v>48</v>
      </c>
      <c r="J26">
        <v>22</v>
      </c>
      <c r="K26">
        <v>2</v>
      </c>
      <c r="L26" t="s">
        <v>715</v>
      </c>
      <c r="M26" t="s">
        <v>712</v>
      </c>
      <c r="N26" t="s">
        <v>34</v>
      </c>
      <c r="O26" t="s">
        <v>35</v>
      </c>
      <c r="P26"/>
      <c r="Q26" s="1">
        <v>0</v>
      </c>
      <c r="R26" s="1">
        <v>0</v>
      </c>
      <c r="S26" s="1">
        <v>-122.08</v>
      </c>
      <c r="T26" s="1">
        <v>-122.08</v>
      </c>
      <c r="U26" s="1">
        <v>-12</v>
      </c>
      <c r="V26" s="274">
        <v>2002</v>
      </c>
    </row>
    <row r="27" spans="1:22" ht="12.75" customHeight="1">
      <c r="A27">
        <v>1490</v>
      </c>
      <c r="B27" t="s">
        <v>33</v>
      </c>
      <c r="D27" t="s">
        <v>769</v>
      </c>
      <c r="E27" t="s">
        <v>68</v>
      </c>
      <c r="F27">
        <v>39006</v>
      </c>
      <c r="G27" t="s">
        <v>69</v>
      </c>
      <c r="H27" t="s">
        <v>714</v>
      </c>
      <c r="I27" t="s">
        <v>48</v>
      </c>
      <c r="J27">
        <v>22</v>
      </c>
      <c r="K27">
        <v>2</v>
      </c>
      <c r="L27" t="s">
        <v>715</v>
      </c>
      <c r="M27" t="s">
        <v>712</v>
      </c>
      <c r="N27" t="s">
        <v>34</v>
      </c>
      <c r="O27" t="s">
        <v>35</v>
      </c>
      <c r="P27"/>
      <c r="Q27" s="1">
        <v>0</v>
      </c>
      <c r="R27" s="1">
        <v>0</v>
      </c>
      <c r="S27" s="1">
        <v>51078.64</v>
      </c>
      <c r="T27" s="1">
        <v>51078.64</v>
      </c>
      <c r="U27" s="1">
        <v>5021</v>
      </c>
      <c r="V27" s="274">
        <v>2002</v>
      </c>
    </row>
    <row r="28" spans="1:22" ht="12.75" customHeight="1">
      <c r="A28">
        <v>1491</v>
      </c>
      <c r="B28" t="s">
        <v>33</v>
      </c>
      <c r="D28" t="s">
        <v>441</v>
      </c>
      <c r="E28" t="s">
        <v>68</v>
      </c>
      <c r="F28">
        <v>39006</v>
      </c>
      <c r="G28" t="s">
        <v>69</v>
      </c>
      <c r="H28" t="s">
        <v>714</v>
      </c>
      <c r="I28" t="s">
        <v>48</v>
      </c>
      <c r="J28">
        <v>22</v>
      </c>
      <c r="K28">
        <v>2</v>
      </c>
      <c r="L28" t="s">
        <v>715</v>
      </c>
      <c r="M28" t="s">
        <v>712</v>
      </c>
      <c r="N28" t="s">
        <v>34</v>
      </c>
      <c r="O28" t="s">
        <v>35</v>
      </c>
      <c r="P28"/>
      <c r="Q28" s="1">
        <v>0</v>
      </c>
      <c r="R28" s="1">
        <v>0</v>
      </c>
      <c r="S28" s="1">
        <v>1588554.64</v>
      </c>
      <c r="T28" s="1">
        <v>1588554.64</v>
      </c>
      <c r="U28" s="1">
        <v>156154</v>
      </c>
      <c r="V28" s="274">
        <v>2002</v>
      </c>
    </row>
    <row r="29" spans="1:22" ht="12.75" customHeight="1">
      <c r="A29">
        <v>1492</v>
      </c>
      <c r="B29" t="s">
        <v>33</v>
      </c>
      <c r="D29" t="s">
        <v>442</v>
      </c>
      <c r="E29" t="s">
        <v>68</v>
      </c>
      <c r="F29">
        <v>39006</v>
      </c>
      <c r="G29" t="s">
        <v>69</v>
      </c>
      <c r="H29" t="s">
        <v>714</v>
      </c>
      <c r="I29" t="s">
        <v>48</v>
      </c>
      <c r="J29">
        <v>22</v>
      </c>
      <c r="K29">
        <v>2</v>
      </c>
      <c r="L29" t="s">
        <v>715</v>
      </c>
      <c r="M29" t="s">
        <v>712</v>
      </c>
      <c r="N29" t="s">
        <v>34</v>
      </c>
      <c r="O29" t="s">
        <v>35</v>
      </c>
      <c r="P29"/>
      <c r="Q29" s="1">
        <v>0</v>
      </c>
      <c r="R29" s="1">
        <v>0</v>
      </c>
      <c r="S29" s="1">
        <v>1423924.99</v>
      </c>
      <c r="T29" s="1">
        <v>1423924.99</v>
      </c>
      <c r="U29" s="1">
        <v>139971</v>
      </c>
      <c r="V29" s="274">
        <v>2002</v>
      </c>
    </row>
    <row r="30" spans="1:22" ht="12.75" customHeight="1">
      <c r="A30">
        <v>1493</v>
      </c>
      <c r="B30" t="s">
        <v>33</v>
      </c>
      <c r="D30" t="s">
        <v>443</v>
      </c>
      <c r="E30" t="s">
        <v>68</v>
      </c>
      <c r="F30">
        <v>39006</v>
      </c>
      <c r="G30" t="s">
        <v>69</v>
      </c>
      <c r="H30" t="s">
        <v>714</v>
      </c>
      <c r="I30" t="s">
        <v>48</v>
      </c>
      <c r="J30">
        <v>22</v>
      </c>
      <c r="K30">
        <v>2</v>
      </c>
      <c r="L30" t="s">
        <v>715</v>
      </c>
      <c r="M30" t="s">
        <v>712</v>
      </c>
      <c r="N30" t="s">
        <v>34</v>
      </c>
      <c r="O30" t="s">
        <v>35</v>
      </c>
      <c r="P30"/>
      <c r="Q30" s="1">
        <v>0</v>
      </c>
      <c r="R30" s="1">
        <v>0</v>
      </c>
      <c r="S30" s="1">
        <v>439809.33</v>
      </c>
      <c r="T30" s="1">
        <v>439809.33</v>
      </c>
      <c r="U30" s="1">
        <v>43233</v>
      </c>
      <c r="V30" s="274">
        <v>2002</v>
      </c>
    </row>
    <row r="31" spans="1:23" ht="12.75" customHeight="1">
      <c r="A31">
        <v>1496</v>
      </c>
      <c r="B31" t="s">
        <v>33</v>
      </c>
      <c r="D31" t="s">
        <v>770</v>
      </c>
      <c r="E31" t="s">
        <v>771</v>
      </c>
      <c r="F31">
        <v>34363</v>
      </c>
      <c r="G31" t="s">
        <v>69</v>
      </c>
      <c r="H31" t="s">
        <v>714</v>
      </c>
      <c r="I31" t="s">
        <v>48</v>
      </c>
      <c r="J31">
        <v>22</v>
      </c>
      <c r="K31">
        <v>2</v>
      </c>
      <c r="L31" t="s">
        <v>715</v>
      </c>
      <c r="M31" t="s">
        <v>712</v>
      </c>
      <c r="N31" t="s">
        <v>50</v>
      </c>
      <c r="O31" t="s">
        <v>50</v>
      </c>
      <c r="P31" t="s">
        <v>713</v>
      </c>
      <c r="Q31" s="1">
        <v>9821</v>
      </c>
      <c r="R31" s="1">
        <v>9821</v>
      </c>
      <c r="S31" s="1">
        <v>62116</v>
      </c>
      <c r="T31" s="280">
        <v>62116</v>
      </c>
      <c r="U31" s="1">
        <v>2863</v>
      </c>
      <c r="V31" s="274">
        <v>2002</v>
      </c>
      <c r="W31" t="s">
        <v>803</v>
      </c>
    </row>
    <row r="32" spans="1:22" ht="12.75" customHeight="1">
      <c r="A32">
        <v>1497</v>
      </c>
      <c r="B32" t="s">
        <v>33</v>
      </c>
      <c r="D32" t="s">
        <v>444</v>
      </c>
      <c r="E32" t="s">
        <v>445</v>
      </c>
      <c r="F32">
        <v>50076</v>
      </c>
      <c r="G32" t="s">
        <v>69</v>
      </c>
      <c r="H32" t="s">
        <v>714</v>
      </c>
      <c r="I32" t="s">
        <v>48</v>
      </c>
      <c r="J32">
        <v>22</v>
      </c>
      <c r="K32">
        <v>2</v>
      </c>
      <c r="L32" t="s">
        <v>715</v>
      </c>
      <c r="M32" t="s">
        <v>712</v>
      </c>
      <c r="N32" t="s">
        <v>34</v>
      </c>
      <c r="O32" t="s">
        <v>35</v>
      </c>
      <c r="P32"/>
      <c r="Q32" s="1">
        <v>0</v>
      </c>
      <c r="R32" s="1">
        <v>0</v>
      </c>
      <c r="S32" s="1">
        <v>313379.27</v>
      </c>
      <c r="T32" s="1">
        <v>313379.27</v>
      </c>
      <c r="U32" s="1">
        <v>30805</v>
      </c>
      <c r="V32" s="274">
        <v>2002</v>
      </c>
    </row>
    <row r="33" spans="1:22" ht="12.75" customHeight="1">
      <c r="A33">
        <v>1498</v>
      </c>
      <c r="B33" t="s">
        <v>33</v>
      </c>
      <c r="D33" t="s">
        <v>446</v>
      </c>
      <c r="E33" t="s">
        <v>445</v>
      </c>
      <c r="F33">
        <v>50076</v>
      </c>
      <c r="G33" t="s">
        <v>69</v>
      </c>
      <c r="H33" t="s">
        <v>714</v>
      </c>
      <c r="I33" t="s">
        <v>48</v>
      </c>
      <c r="J33">
        <v>22</v>
      </c>
      <c r="K33">
        <v>2</v>
      </c>
      <c r="L33" t="s">
        <v>715</v>
      </c>
      <c r="M33" t="s">
        <v>712</v>
      </c>
      <c r="N33" t="s">
        <v>34</v>
      </c>
      <c r="O33" t="s">
        <v>35</v>
      </c>
      <c r="P33"/>
      <c r="Q33" s="1">
        <v>0</v>
      </c>
      <c r="R33" s="1">
        <v>0</v>
      </c>
      <c r="S33" s="1">
        <v>-81.4</v>
      </c>
      <c r="T33" s="1">
        <v>-81.4</v>
      </c>
      <c r="U33" s="1">
        <v>-8</v>
      </c>
      <c r="V33" s="274">
        <v>2002</v>
      </c>
    </row>
    <row r="34" spans="1:22" ht="12.75" customHeight="1">
      <c r="A34">
        <v>1500</v>
      </c>
      <c r="B34" t="s">
        <v>33</v>
      </c>
      <c r="D34" t="s">
        <v>772</v>
      </c>
      <c r="E34" t="s">
        <v>445</v>
      </c>
      <c r="F34">
        <v>50076</v>
      </c>
      <c r="G34" t="s">
        <v>69</v>
      </c>
      <c r="H34" t="s">
        <v>714</v>
      </c>
      <c r="I34" t="s">
        <v>48</v>
      </c>
      <c r="J34">
        <v>22</v>
      </c>
      <c r="K34">
        <v>2</v>
      </c>
      <c r="L34" t="s">
        <v>715</v>
      </c>
      <c r="M34" t="s">
        <v>712</v>
      </c>
      <c r="N34" t="s">
        <v>34</v>
      </c>
      <c r="O34" t="s">
        <v>35</v>
      </c>
      <c r="P34"/>
      <c r="Q34" s="1">
        <v>0</v>
      </c>
      <c r="R34" s="1">
        <v>0</v>
      </c>
      <c r="S34" s="1">
        <v>-81.4</v>
      </c>
      <c r="T34" s="1">
        <v>-81.4</v>
      </c>
      <c r="U34" s="1">
        <v>-8</v>
      </c>
      <c r="V34" s="274">
        <v>2002</v>
      </c>
    </row>
    <row r="35" spans="1:22" ht="12.75" customHeight="1">
      <c r="A35">
        <v>1501</v>
      </c>
      <c r="B35" t="s">
        <v>33</v>
      </c>
      <c r="D35" t="s">
        <v>447</v>
      </c>
      <c r="E35" t="s">
        <v>68</v>
      </c>
      <c r="F35">
        <v>39006</v>
      </c>
      <c r="G35" t="s">
        <v>69</v>
      </c>
      <c r="H35" t="s">
        <v>714</v>
      </c>
      <c r="I35" t="s">
        <v>48</v>
      </c>
      <c r="J35">
        <v>22</v>
      </c>
      <c r="K35">
        <v>2</v>
      </c>
      <c r="L35" t="s">
        <v>715</v>
      </c>
      <c r="M35" t="s">
        <v>712</v>
      </c>
      <c r="N35" t="s">
        <v>34</v>
      </c>
      <c r="O35" t="s">
        <v>35</v>
      </c>
      <c r="P35"/>
      <c r="Q35" s="1">
        <v>0</v>
      </c>
      <c r="R35" s="1">
        <v>0</v>
      </c>
      <c r="S35" s="1">
        <v>64242.49</v>
      </c>
      <c r="T35" s="1">
        <v>64242.49</v>
      </c>
      <c r="U35" s="1">
        <v>6315</v>
      </c>
      <c r="V35" s="274">
        <v>2002</v>
      </c>
    </row>
    <row r="36" spans="1:22" ht="12.75" customHeight="1">
      <c r="A36">
        <v>1504</v>
      </c>
      <c r="B36" t="s">
        <v>33</v>
      </c>
      <c r="D36" t="s">
        <v>448</v>
      </c>
      <c r="E36" t="s">
        <v>68</v>
      </c>
      <c r="F36">
        <v>39006</v>
      </c>
      <c r="G36" t="s">
        <v>69</v>
      </c>
      <c r="H36" t="s">
        <v>714</v>
      </c>
      <c r="I36" t="s">
        <v>48</v>
      </c>
      <c r="J36">
        <v>22</v>
      </c>
      <c r="K36">
        <v>2</v>
      </c>
      <c r="L36" t="s">
        <v>715</v>
      </c>
      <c r="M36" t="s">
        <v>712</v>
      </c>
      <c r="N36" t="s">
        <v>34</v>
      </c>
      <c r="O36" t="s">
        <v>35</v>
      </c>
      <c r="P36"/>
      <c r="Q36" s="1">
        <v>0</v>
      </c>
      <c r="R36" s="1">
        <v>0</v>
      </c>
      <c r="S36" s="1">
        <v>425750.25</v>
      </c>
      <c r="T36" s="1">
        <v>425750.25</v>
      </c>
      <c r="U36" s="1">
        <v>41851</v>
      </c>
      <c r="V36" s="274">
        <v>2002</v>
      </c>
    </row>
    <row r="37" spans="1:22" ht="12.75" customHeight="1">
      <c r="A37">
        <v>1505</v>
      </c>
      <c r="B37" t="s">
        <v>33</v>
      </c>
      <c r="D37" t="s">
        <v>449</v>
      </c>
      <c r="E37" t="s">
        <v>68</v>
      </c>
      <c r="F37">
        <v>39006</v>
      </c>
      <c r="G37" t="s">
        <v>69</v>
      </c>
      <c r="H37" t="s">
        <v>714</v>
      </c>
      <c r="I37" t="s">
        <v>48</v>
      </c>
      <c r="J37">
        <v>22</v>
      </c>
      <c r="K37">
        <v>2</v>
      </c>
      <c r="L37" t="s">
        <v>715</v>
      </c>
      <c r="M37" t="s">
        <v>712</v>
      </c>
      <c r="N37" t="s">
        <v>34</v>
      </c>
      <c r="O37" t="s">
        <v>35</v>
      </c>
      <c r="P37"/>
      <c r="Q37" s="1">
        <v>0</v>
      </c>
      <c r="R37" s="1">
        <v>0</v>
      </c>
      <c r="S37" s="1">
        <v>824297.87</v>
      </c>
      <c r="T37" s="1">
        <v>824297.87</v>
      </c>
      <c r="U37" s="1">
        <v>81028</v>
      </c>
      <c r="V37" s="274">
        <v>2002</v>
      </c>
    </row>
    <row r="38" spans="1:23" ht="12.75" customHeight="1">
      <c r="A38">
        <v>1507</v>
      </c>
      <c r="B38" t="s">
        <v>33</v>
      </c>
      <c r="D38" t="s">
        <v>2</v>
      </c>
      <c r="E38" t="s">
        <v>3</v>
      </c>
      <c r="F38">
        <v>31719</v>
      </c>
      <c r="G38" t="s">
        <v>69</v>
      </c>
      <c r="H38" t="s">
        <v>714</v>
      </c>
      <c r="I38" t="s">
        <v>48</v>
      </c>
      <c r="J38">
        <v>22</v>
      </c>
      <c r="K38">
        <v>2</v>
      </c>
      <c r="L38" t="s">
        <v>715</v>
      </c>
      <c r="M38" t="s">
        <v>712</v>
      </c>
      <c r="N38" t="s">
        <v>41</v>
      </c>
      <c r="O38" t="s">
        <v>41</v>
      </c>
      <c r="P38" t="s">
        <v>713</v>
      </c>
      <c r="Q38" s="1">
        <v>7729</v>
      </c>
      <c r="R38" s="1">
        <v>7729</v>
      </c>
      <c r="S38" s="1">
        <v>44892</v>
      </c>
      <c r="T38" s="280">
        <v>44892</v>
      </c>
      <c r="U38" s="1">
        <v>2823</v>
      </c>
      <c r="V38" s="274">
        <v>2002</v>
      </c>
      <c r="W38" t="s">
        <v>803</v>
      </c>
    </row>
    <row r="39" spans="1:23" ht="12.75" customHeight="1">
      <c r="A39">
        <v>1507</v>
      </c>
      <c r="B39" t="s">
        <v>33</v>
      </c>
      <c r="D39" t="s">
        <v>2</v>
      </c>
      <c r="E39" t="s">
        <v>3</v>
      </c>
      <c r="F39">
        <v>31719</v>
      </c>
      <c r="G39" t="s">
        <v>69</v>
      </c>
      <c r="H39" t="s">
        <v>714</v>
      </c>
      <c r="I39" t="s">
        <v>48</v>
      </c>
      <c r="J39">
        <v>22</v>
      </c>
      <c r="K39">
        <v>2</v>
      </c>
      <c r="L39" t="s">
        <v>715</v>
      </c>
      <c r="M39" t="s">
        <v>712</v>
      </c>
      <c r="N39" t="s">
        <v>50</v>
      </c>
      <c r="O39" t="s">
        <v>50</v>
      </c>
      <c r="P39" t="s">
        <v>713</v>
      </c>
      <c r="Q39" s="1">
        <v>700883</v>
      </c>
      <c r="R39" s="1">
        <v>700883</v>
      </c>
      <c r="S39" s="1">
        <v>4422388</v>
      </c>
      <c r="T39" s="280">
        <v>4422388</v>
      </c>
      <c r="U39" s="1">
        <v>405011</v>
      </c>
      <c r="V39" s="274">
        <v>2002</v>
      </c>
      <c r="W39" t="s">
        <v>803</v>
      </c>
    </row>
    <row r="40" spans="1:22" ht="12.75" customHeight="1">
      <c r="A40">
        <v>1508</v>
      </c>
      <c r="B40" t="s">
        <v>33</v>
      </c>
      <c r="D40" t="s">
        <v>450</v>
      </c>
      <c r="E40" t="s">
        <v>68</v>
      </c>
      <c r="F40">
        <v>39006</v>
      </c>
      <c r="G40" t="s">
        <v>69</v>
      </c>
      <c r="H40" t="s">
        <v>714</v>
      </c>
      <c r="I40" t="s">
        <v>48</v>
      </c>
      <c r="J40">
        <v>22</v>
      </c>
      <c r="K40">
        <v>2</v>
      </c>
      <c r="L40" t="s">
        <v>715</v>
      </c>
      <c r="M40" t="s">
        <v>712</v>
      </c>
      <c r="N40" t="s">
        <v>34</v>
      </c>
      <c r="O40" t="s">
        <v>35</v>
      </c>
      <c r="P40"/>
      <c r="Q40" s="1">
        <v>0</v>
      </c>
      <c r="R40" s="1">
        <v>0</v>
      </c>
      <c r="S40" s="1">
        <v>-162.76</v>
      </c>
      <c r="T40" s="1">
        <v>-162.76</v>
      </c>
      <c r="U40" s="1">
        <v>-16</v>
      </c>
      <c r="V40" s="274">
        <v>2002</v>
      </c>
    </row>
    <row r="41" spans="1:22" ht="12.75" customHeight="1">
      <c r="A41">
        <v>1509</v>
      </c>
      <c r="B41" t="s">
        <v>33</v>
      </c>
      <c r="D41" t="s">
        <v>451</v>
      </c>
      <c r="E41" t="s">
        <v>68</v>
      </c>
      <c r="F41">
        <v>39006</v>
      </c>
      <c r="G41" t="s">
        <v>69</v>
      </c>
      <c r="H41" t="s">
        <v>714</v>
      </c>
      <c r="I41" t="s">
        <v>48</v>
      </c>
      <c r="J41">
        <v>22</v>
      </c>
      <c r="K41">
        <v>2</v>
      </c>
      <c r="L41" t="s">
        <v>715</v>
      </c>
      <c r="M41" t="s">
        <v>712</v>
      </c>
      <c r="N41" t="s">
        <v>34</v>
      </c>
      <c r="O41" t="s">
        <v>35</v>
      </c>
      <c r="P41"/>
      <c r="Q41" s="1">
        <v>0</v>
      </c>
      <c r="R41" s="1">
        <v>0</v>
      </c>
      <c r="S41" s="1">
        <v>665141.25</v>
      </c>
      <c r="T41" s="1">
        <v>665141.25</v>
      </c>
      <c r="U41" s="1">
        <v>65383</v>
      </c>
      <c r="V41" s="274">
        <v>2002</v>
      </c>
    </row>
    <row r="42" spans="1:22" ht="12.75" customHeight="1">
      <c r="A42">
        <v>1510</v>
      </c>
      <c r="B42" t="s">
        <v>33</v>
      </c>
      <c r="D42" t="s">
        <v>452</v>
      </c>
      <c r="E42" t="s">
        <v>68</v>
      </c>
      <c r="F42">
        <v>39006</v>
      </c>
      <c r="G42" t="s">
        <v>69</v>
      </c>
      <c r="H42" t="s">
        <v>714</v>
      </c>
      <c r="I42" t="s">
        <v>48</v>
      </c>
      <c r="J42">
        <v>22</v>
      </c>
      <c r="K42">
        <v>2</v>
      </c>
      <c r="L42" t="s">
        <v>715</v>
      </c>
      <c r="M42" t="s">
        <v>712</v>
      </c>
      <c r="N42" t="s">
        <v>34</v>
      </c>
      <c r="O42" t="s">
        <v>35</v>
      </c>
      <c r="P42"/>
      <c r="Q42" s="1">
        <v>0</v>
      </c>
      <c r="R42" s="1">
        <v>0</v>
      </c>
      <c r="S42" s="1">
        <v>725131.44</v>
      </c>
      <c r="T42" s="1">
        <v>725131.44</v>
      </c>
      <c r="U42" s="1">
        <v>71280</v>
      </c>
      <c r="V42" s="274">
        <v>2002</v>
      </c>
    </row>
    <row r="43" spans="1:22" ht="12.75" customHeight="1">
      <c r="A43">
        <v>1511</v>
      </c>
      <c r="B43" t="s">
        <v>33</v>
      </c>
      <c r="D43" t="s">
        <v>4</v>
      </c>
      <c r="E43" t="s">
        <v>68</v>
      </c>
      <c r="F43">
        <v>39006</v>
      </c>
      <c r="G43" t="s">
        <v>69</v>
      </c>
      <c r="H43" t="s">
        <v>714</v>
      </c>
      <c r="I43" t="s">
        <v>48</v>
      </c>
      <c r="J43">
        <v>22</v>
      </c>
      <c r="K43">
        <v>2</v>
      </c>
      <c r="L43" t="s">
        <v>715</v>
      </c>
      <c r="M43" t="s">
        <v>712</v>
      </c>
      <c r="N43" t="s">
        <v>34</v>
      </c>
      <c r="O43" t="s">
        <v>35</v>
      </c>
      <c r="P43"/>
      <c r="Q43" s="1">
        <v>0</v>
      </c>
      <c r="R43" s="1">
        <v>0</v>
      </c>
      <c r="S43" s="1">
        <v>2422659.25</v>
      </c>
      <c r="T43" s="1">
        <v>2422659.25</v>
      </c>
      <c r="U43" s="1">
        <v>238146</v>
      </c>
      <c r="V43" s="274">
        <v>2002</v>
      </c>
    </row>
    <row r="44" spans="1:22" ht="12.75" customHeight="1">
      <c r="A44">
        <v>1513</v>
      </c>
      <c r="B44" t="s">
        <v>33</v>
      </c>
      <c r="D44" t="s">
        <v>453</v>
      </c>
      <c r="E44" t="s">
        <v>454</v>
      </c>
      <c r="F44">
        <v>14597</v>
      </c>
      <c r="G44" t="s">
        <v>69</v>
      </c>
      <c r="H44" t="s">
        <v>714</v>
      </c>
      <c r="I44" t="s">
        <v>48</v>
      </c>
      <c r="J44">
        <v>22</v>
      </c>
      <c r="K44">
        <v>2</v>
      </c>
      <c r="L44" t="s">
        <v>715</v>
      </c>
      <c r="M44" t="s">
        <v>712</v>
      </c>
      <c r="N44" t="s">
        <v>41</v>
      </c>
      <c r="O44" t="s">
        <v>41</v>
      </c>
      <c r="P44" t="s">
        <v>713</v>
      </c>
      <c r="Q44" s="1">
        <v>359.58</v>
      </c>
      <c r="R44" s="1">
        <v>359.58</v>
      </c>
      <c r="S44" s="1">
        <v>2084</v>
      </c>
      <c r="T44" s="1">
        <v>2084</v>
      </c>
      <c r="U44" s="1">
        <v>-155.2</v>
      </c>
      <c r="V44" s="274">
        <v>2002</v>
      </c>
    </row>
    <row r="45" spans="1:22" ht="12.75" customHeight="1">
      <c r="A45">
        <v>1513</v>
      </c>
      <c r="B45" t="s">
        <v>33</v>
      </c>
      <c r="D45" t="s">
        <v>453</v>
      </c>
      <c r="E45" t="s">
        <v>454</v>
      </c>
      <c r="F45">
        <v>14597</v>
      </c>
      <c r="G45" t="s">
        <v>69</v>
      </c>
      <c r="H45" t="s">
        <v>714</v>
      </c>
      <c r="I45" t="s">
        <v>48</v>
      </c>
      <c r="J45">
        <v>22</v>
      </c>
      <c r="K45">
        <v>2</v>
      </c>
      <c r="L45" t="s">
        <v>715</v>
      </c>
      <c r="M45" t="s">
        <v>712</v>
      </c>
      <c r="N45" t="s">
        <v>50</v>
      </c>
      <c r="O45" t="s">
        <v>50</v>
      </c>
      <c r="P45" t="s">
        <v>713</v>
      </c>
      <c r="Q45" s="1">
        <v>0</v>
      </c>
      <c r="R45" s="1">
        <v>0</v>
      </c>
      <c r="S45" s="1">
        <v>0</v>
      </c>
      <c r="T45" s="1">
        <v>0</v>
      </c>
      <c r="U45" s="1">
        <v>-24</v>
      </c>
      <c r="V45" s="274">
        <v>2002</v>
      </c>
    </row>
    <row r="46" spans="1:22" ht="12.75" customHeight="1">
      <c r="A46">
        <v>1513</v>
      </c>
      <c r="B46" t="s">
        <v>33</v>
      </c>
      <c r="D46" t="s">
        <v>453</v>
      </c>
      <c r="E46" t="s">
        <v>454</v>
      </c>
      <c r="F46">
        <v>14597</v>
      </c>
      <c r="G46" t="s">
        <v>69</v>
      </c>
      <c r="H46" t="s">
        <v>714</v>
      </c>
      <c r="I46" t="s">
        <v>48</v>
      </c>
      <c r="J46">
        <v>22</v>
      </c>
      <c r="K46">
        <v>2</v>
      </c>
      <c r="L46" t="s">
        <v>715</v>
      </c>
      <c r="M46" t="s">
        <v>712</v>
      </c>
      <c r="N46" t="s">
        <v>34</v>
      </c>
      <c r="O46" t="s">
        <v>35</v>
      </c>
      <c r="P46"/>
      <c r="Q46" s="1">
        <v>0</v>
      </c>
      <c r="R46" s="1">
        <v>0</v>
      </c>
      <c r="S46" s="1">
        <v>49454.62</v>
      </c>
      <c r="T46" s="1">
        <v>49454.62</v>
      </c>
      <c r="U46" s="1">
        <v>4861.36</v>
      </c>
      <c r="V46" s="274">
        <v>2002</v>
      </c>
    </row>
    <row r="47" spans="1:22" ht="12.75" customHeight="1">
      <c r="A47">
        <v>1514</v>
      </c>
      <c r="B47" t="s">
        <v>33</v>
      </c>
      <c r="D47" t="s">
        <v>455</v>
      </c>
      <c r="E47" t="s">
        <v>454</v>
      </c>
      <c r="F47">
        <v>14597</v>
      </c>
      <c r="G47" t="s">
        <v>69</v>
      </c>
      <c r="H47" t="s">
        <v>714</v>
      </c>
      <c r="I47" t="s">
        <v>48</v>
      </c>
      <c r="J47">
        <v>22</v>
      </c>
      <c r="K47">
        <v>2</v>
      </c>
      <c r="L47" t="s">
        <v>715</v>
      </c>
      <c r="M47" t="s">
        <v>712</v>
      </c>
      <c r="N47" t="s">
        <v>41</v>
      </c>
      <c r="O47" t="s">
        <v>41</v>
      </c>
      <c r="P47" t="s">
        <v>713</v>
      </c>
      <c r="Q47" s="1">
        <v>313</v>
      </c>
      <c r="R47" s="1">
        <v>313</v>
      </c>
      <c r="S47" s="1">
        <v>1802</v>
      </c>
      <c r="T47" s="1">
        <v>1802</v>
      </c>
      <c r="U47" s="1">
        <v>-59</v>
      </c>
      <c r="V47" s="274">
        <v>2002</v>
      </c>
    </row>
    <row r="48" spans="1:22" ht="12.75" customHeight="1">
      <c r="A48">
        <v>1516</v>
      </c>
      <c r="B48" t="s">
        <v>33</v>
      </c>
      <c r="D48" t="s">
        <v>456</v>
      </c>
      <c r="E48" t="s">
        <v>454</v>
      </c>
      <c r="F48">
        <v>14597</v>
      </c>
      <c r="G48" t="s">
        <v>69</v>
      </c>
      <c r="H48" t="s">
        <v>714</v>
      </c>
      <c r="I48" t="s">
        <v>48</v>
      </c>
      <c r="J48">
        <v>22</v>
      </c>
      <c r="K48">
        <v>2</v>
      </c>
      <c r="L48" t="s">
        <v>715</v>
      </c>
      <c r="M48" t="s">
        <v>712</v>
      </c>
      <c r="N48" t="s">
        <v>34</v>
      </c>
      <c r="O48" t="s">
        <v>35</v>
      </c>
      <c r="P48"/>
      <c r="Q48" s="1">
        <v>0</v>
      </c>
      <c r="R48" s="1">
        <v>0</v>
      </c>
      <c r="S48" s="1">
        <v>4341.53</v>
      </c>
      <c r="T48" s="1">
        <v>4341.53</v>
      </c>
      <c r="U48" s="1">
        <v>426.77</v>
      </c>
      <c r="V48" s="274">
        <v>2002</v>
      </c>
    </row>
    <row r="49" spans="1:22" ht="12.75" customHeight="1">
      <c r="A49">
        <v>1585</v>
      </c>
      <c r="B49" t="s">
        <v>33</v>
      </c>
      <c r="D49" t="s">
        <v>716</v>
      </c>
      <c r="E49" t="s">
        <v>458</v>
      </c>
      <c r="F49">
        <v>6035</v>
      </c>
      <c r="G49" t="s">
        <v>65</v>
      </c>
      <c r="H49" t="s">
        <v>714</v>
      </c>
      <c r="I49" t="s">
        <v>48</v>
      </c>
      <c r="J49">
        <v>22</v>
      </c>
      <c r="K49">
        <v>2</v>
      </c>
      <c r="L49" t="s">
        <v>715</v>
      </c>
      <c r="M49" t="s">
        <v>712</v>
      </c>
      <c r="N49" t="s">
        <v>41</v>
      </c>
      <c r="O49" t="s">
        <v>41</v>
      </c>
      <c r="P49" t="s">
        <v>713</v>
      </c>
      <c r="Q49" s="1">
        <v>0</v>
      </c>
      <c r="R49" s="1">
        <v>0</v>
      </c>
      <c r="S49" s="1">
        <v>0</v>
      </c>
      <c r="T49" s="1">
        <v>0</v>
      </c>
      <c r="U49" s="1">
        <v>0</v>
      </c>
      <c r="V49" s="274">
        <v>2002</v>
      </c>
    </row>
    <row r="50" spans="1:22" ht="12.75" customHeight="1">
      <c r="A50">
        <v>1586</v>
      </c>
      <c r="B50" t="s">
        <v>33</v>
      </c>
      <c r="D50" t="s">
        <v>457</v>
      </c>
      <c r="E50" t="s">
        <v>458</v>
      </c>
      <c r="F50">
        <v>6035</v>
      </c>
      <c r="G50" t="s">
        <v>65</v>
      </c>
      <c r="H50" t="s">
        <v>714</v>
      </c>
      <c r="I50" t="s">
        <v>48</v>
      </c>
      <c r="J50">
        <v>22</v>
      </c>
      <c r="K50">
        <v>2</v>
      </c>
      <c r="L50" t="s">
        <v>715</v>
      </c>
      <c r="M50" t="s">
        <v>712</v>
      </c>
      <c r="N50" t="s">
        <v>41</v>
      </c>
      <c r="O50" t="s">
        <v>41</v>
      </c>
      <c r="P50" t="s">
        <v>713</v>
      </c>
      <c r="Q50" s="1">
        <v>8269</v>
      </c>
      <c r="R50" s="1">
        <v>8269</v>
      </c>
      <c r="S50" s="1">
        <v>48310</v>
      </c>
      <c r="T50" s="1">
        <v>48310</v>
      </c>
      <c r="U50" s="1">
        <v>2684</v>
      </c>
      <c r="V50" s="274">
        <v>2002</v>
      </c>
    </row>
    <row r="51" spans="1:23" ht="12.75" customHeight="1">
      <c r="A51">
        <v>1588</v>
      </c>
      <c r="B51" t="s">
        <v>33</v>
      </c>
      <c r="D51" t="s">
        <v>5</v>
      </c>
      <c r="E51" t="s">
        <v>6</v>
      </c>
      <c r="F51">
        <v>49965</v>
      </c>
      <c r="G51" t="s">
        <v>65</v>
      </c>
      <c r="H51" t="s">
        <v>714</v>
      </c>
      <c r="I51" t="s">
        <v>48</v>
      </c>
      <c r="J51">
        <v>22</v>
      </c>
      <c r="K51">
        <v>2</v>
      </c>
      <c r="L51" t="s">
        <v>715</v>
      </c>
      <c r="M51" t="s">
        <v>712</v>
      </c>
      <c r="N51" t="s">
        <v>41</v>
      </c>
      <c r="O51" t="s">
        <v>41</v>
      </c>
      <c r="P51" t="s">
        <v>713</v>
      </c>
      <c r="Q51" s="1">
        <v>41096</v>
      </c>
      <c r="R51" s="1">
        <v>41096</v>
      </c>
      <c r="S51" s="1">
        <v>239648</v>
      </c>
      <c r="T51" s="280">
        <v>239648</v>
      </c>
      <c r="U51" s="1">
        <v>18500</v>
      </c>
      <c r="V51" s="274">
        <v>2002</v>
      </c>
      <c r="W51" t="s">
        <v>803</v>
      </c>
    </row>
    <row r="52" spans="1:23" ht="12.75" customHeight="1">
      <c r="A52">
        <v>1588</v>
      </c>
      <c r="B52" t="s">
        <v>33</v>
      </c>
      <c r="D52" t="s">
        <v>5</v>
      </c>
      <c r="E52" t="s">
        <v>6</v>
      </c>
      <c r="F52">
        <v>49965</v>
      </c>
      <c r="G52" t="s">
        <v>65</v>
      </c>
      <c r="H52" t="s">
        <v>714</v>
      </c>
      <c r="I52" t="s">
        <v>48</v>
      </c>
      <c r="J52">
        <v>22</v>
      </c>
      <c r="K52">
        <v>2</v>
      </c>
      <c r="L52" t="s">
        <v>715</v>
      </c>
      <c r="M52" t="s">
        <v>712</v>
      </c>
      <c r="N52" t="s">
        <v>36</v>
      </c>
      <c r="O52" t="s">
        <v>36</v>
      </c>
      <c r="P52" t="s">
        <v>717</v>
      </c>
      <c r="Q52" s="1">
        <v>7654644</v>
      </c>
      <c r="R52" s="1">
        <v>7654644</v>
      </c>
      <c r="S52" s="1">
        <v>8001703</v>
      </c>
      <c r="T52" s="280">
        <v>8001703</v>
      </c>
      <c r="U52" s="1">
        <v>629735</v>
      </c>
      <c r="V52" s="274">
        <v>2002</v>
      </c>
      <c r="W52" t="s">
        <v>803</v>
      </c>
    </row>
    <row r="53" spans="1:23" ht="12.75" customHeight="1">
      <c r="A53">
        <v>1588</v>
      </c>
      <c r="B53" t="s">
        <v>33</v>
      </c>
      <c r="D53" t="s">
        <v>5</v>
      </c>
      <c r="E53" t="s">
        <v>6</v>
      </c>
      <c r="F53">
        <v>49965</v>
      </c>
      <c r="G53" t="s">
        <v>65</v>
      </c>
      <c r="H53" t="s">
        <v>714</v>
      </c>
      <c r="I53" t="s">
        <v>48</v>
      </c>
      <c r="J53">
        <v>22</v>
      </c>
      <c r="K53">
        <v>2</v>
      </c>
      <c r="L53" t="s">
        <v>715</v>
      </c>
      <c r="M53" t="s">
        <v>712</v>
      </c>
      <c r="N53" t="s">
        <v>50</v>
      </c>
      <c r="O53" t="s">
        <v>50</v>
      </c>
      <c r="P53" t="s">
        <v>713</v>
      </c>
      <c r="Q53" s="1">
        <v>1674215</v>
      </c>
      <c r="R53" s="1">
        <v>1674215</v>
      </c>
      <c r="S53" s="1">
        <v>10631115</v>
      </c>
      <c r="T53" s="280">
        <v>10631115</v>
      </c>
      <c r="U53" s="1">
        <v>842936</v>
      </c>
      <c r="V53" s="274">
        <v>2002</v>
      </c>
      <c r="W53" t="s">
        <v>803</v>
      </c>
    </row>
    <row r="54" spans="1:23" ht="12.75" customHeight="1">
      <c r="A54">
        <v>1589</v>
      </c>
      <c r="B54" t="s">
        <v>33</v>
      </c>
      <c r="D54" t="s">
        <v>718</v>
      </c>
      <c r="E54" t="s">
        <v>458</v>
      </c>
      <c r="F54">
        <v>6035</v>
      </c>
      <c r="G54" t="s">
        <v>65</v>
      </c>
      <c r="H54" t="s">
        <v>714</v>
      </c>
      <c r="I54" t="s">
        <v>48</v>
      </c>
      <c r="J54">
        <v>22</v>
      </c>
      <c r="K54">
        <v>2</v>
      </c>
      <c r="L54" t="s">
        <v>715</v>
      </c>
      <c r="M54" t="s">
        <v>712</v>
      </c>
      <c r="N54" t="s">
        <v>41</v>
      </c>
      <c r="O54" t="s">
        <v>41</v>
      </c>
      <c r="P54" t="s">
        <v>713</v>
      </c>
      <c r="Q54" s="1">
        <v>1712.71</v>
      </c>
      <c r="R54" s="1">
        <v>1712.71</v>
      </c>
      <c r="S54" s="1">
        <v>10017</v>
      </c>
      <c r="T54" s="280">
        <v>10017</v>
      </c>
      <c r="U54" s="1">
        <v>660</v>
      </c>
      <c r="V54" s="274">
        <v>2002</v>
      </c>
      <c r="W54" t="s">
        <v>803</v>
      </c>
    </row>
    <row r="55" spans="1:23" ht="12.75" customHeight="1">
      <c r="A55">
        <v>1589</v>
      </c>
      <c r="B55" t="s">
        <v>33</v>
      </c>
      <c r="D55" t="s">
        <v>718</v>
      </c>
      <c r="E55" t="s">
        <v>458</v>
      </c>
      <c r="F55">
        <v>6035</v>
      </c>
      <c r="G55" t="s">
        <v>65</v>
      </c>
      <c r="H55" t="s">
        <v>714</v>
      </c>
      <c r="I55" t="s">
        <v>48</v>
      </c>
      <c r="J55">
        <v>22</v>
      </c>
      <c r="K55">
        <v>2</v>
      </c>
      <c r="L55" t="s">
        <v>715</v>
      </c>
      <c r="M55" t="s">
        <v>712</v>
      </c>
      <c r="N55" t="s">
        <v>36</v>
      </c>
      <c r="O55" t="s">
        <v>36</v>
      </c>
      <c r="P55" t="s">
        <v>719</v>
      </c>
      <c r="Q55" s="1">
        <v>0</v>
      </c>
      <c r="R55" s="1">
        <v>0</v>
      </c>
      <c r="S55" s="1">
        <v>0</v>
      </c>
      <c r="T55" s="280">
        <v>0</v>
      </c>
      <c r="U55" s="1">
        <v>0</v>
      </c>
      <c r="V55" s="274">
        <v>2002</v>
      </c>
      <c r="W55" t="s">
        <v>803</v>
      </c>
    </row>
    <row r="56" spans="1:23" ht="12.75" customHeight="1">
      <c r="A56">
        <v>1589</v>
      </c>
      <c r="B56" t="s">
        <v>33</v>
      </c>
      <c r="D56" t="s">
        <v>718</v>
      </c>
      <c r="E56" t="s">
        <v>458</v>
      </c>
      <c r="F56">
        <v>6035</v>
      </c>
      <c r="G56" t="s">
        <v>65</v>
      </c>
      <c r="H56" t="s">
        <v>714</v>
      </c>
      <c r="I56" t="s">
        <v>48</v>
      </c>
      <c r="J56">
        <v>22</v>
      </c>
      <c r="K56">
        <v>2</v>
      </c>
      <c r="L56" t="s">
        <v>715</v>
      </c>
      <c r="M56" t="s">
        <v>712</v>
      </c>
      <c r="N56" t="s">
        <v>36</v>
      </c>
      <c r="O56" t="s">
        <v>36</v>
      </c>
      <c r="P56" t="s">
        <v>717</v>
      </c>
      <c r="Q56" s="1">
        <v>8043044</v>
      </c>
      <c r="R56" s="1">
        <v>8043044</v>
      </c>
      <c r="S56" s="1">
        <v>8288731</v>
      </c>
      <c r="T56" s="280">
        <v>8288731</v>
      </c>
      <c r="U56" s="1">
        <v>767936</v>
      </c>
      <c r="V56" s="274">
        <v>2002</v>
      </c>
      <c r="W56" t="s">
        <v>803</v>
      </c>
    </row>
    <row r="57" spans="1:23" ht="12.75" customHeight="1">
      <c r="A57">
        <v>1589</v>
      </c>
      <c r="B57" t="s">
        <v>33</v>
      </c>
      <c r="D57" t="s">
        <v>718</v>
      </c>
      <c r="E57" t="s">
        <v>458</v>
      </c>
      <c r="F57">
        <v>6035</v>
      </c>
      <c r="G57" t="s">
        <v>65</v>
      </c>
      <c r="H57" t="s">
        <v>714</v>
      </c>
      <c r="I57" t="s">
        <v>48</v>
      </c>
      <c r="J57">
        <v>22</v>
      </c>
      <c r="K57">
        <v>2</v>
      </c>
      <c r="L57" t="s">
        <v>715</v>
      </c>
      <c r="M57" t="s">
        <v>712</v>
      </c>
      <c r="N57" t="s">
        <v>50</v>
      </c>
      <c r="O57" t="s">
        <v>50</v>
      </c>
      <c r="P57" t="s">
        <v>713</v>
      </c>
      <c r="Q57" s="1">
        <v>0</v>
      </c>
      <c r="R57" s="1">
        <v>0</v>
      </c>
      <c r="S57" s="1">
        <v>0</v>
      </c>
      <c r="T57" s="280">
        <v>0</v>
      </c>
      <c r="U57" s="1">
        <v>0</v>
      </c>
      <c r="V57" s="274">
        <v>2002</v>
      </c>
      <c r="W57" t="s">
        <v>803</v>
      </c>
    </row>
    <row r="58" spans="1:22" ht="12.75" customHeight="1">
      <c r="A58">
        <v>1590</v>
      </c>
      <c r="B58" t="s">
        <v>33</v>
      </c>
      <c r="D58" t="s">
        <v>7</v>
      </c>
      <c r="E58" t="s">
        <v>8</v>
      </c>
      <c r="F58">
        <v>29926</v>
      </c>
      <c r="G58" t="s">
        <v>65</v>
      </c>
      <c r="H58" t="s">
        <v>714</v>
      </c>
      <c r="I58" t="s">
        <v>48</v>
      </c>
      <c r="J58">
        <v>22</v>
      </c>
      <c r="K58">
        <v>2</v>
      </c>
      <c r="L58" t="s">
        <v>715</v>
      </c>
      <c r="M58" t="s">
        <v>712</v>
      </c>
      <c r="N58" t="s">
        <v>45</v>
      </c>
      <c r="O58" t="s">
        <v>45</v>
      </c>
      <c r="P58"/>
      <c r="Q58" s="1">
        <v>0</v>
      </c>
      <c r="R58" s="1">
        <v>0</v>
      </c>
      <c r="S58" s="1">
        <v>60237456</v>
      </c>
      <c r="T58" s="1">
        <v>60237456</v>
      </c>
      <c r="U58" s="1">
        <v>5768766</v>
      </c>
      <c r="V58" s="274">
        <v>2002</v>
      </c>
    </row>
    <row r="59" spans="1:22" ht="12.75" customHeight="1">
      <c r="A59">
        <v>1592</v>
      </c>
      <c r="B59" t="s">
        <v>33</v>
      </c>
      <c r="D59" t="s">
        <v>459</v>
      </c>
      <c r="E59" t="s">
        <v>458</v>
      </c>
      <c r="F59">
        <v>6035</v>
      </c>
      <c r="G59" t="s">
        <v>65</v>
      </c>
      <c r="H59" t="s">
        <v>714</v>
      </c>
      <c r="I59" t="s">
        <v>48</v>
      </c>
      <c r="J59">
        <v>22</v>
      </c>
      <c r="K59">
        <v>2</v>
      </c>
      <c r="L59" t="s">
        <v>715</v>
      </c>
      <c r="M59" t="s">
        <v>712</v>
      </c>
      <c r="N59" t="s">
        <v>41</v>
      </c>
      <c r="O59" t="s">
        <v>41</v>
      </c>
      <c r="P59" t="s">
        <v>713</v>
      </c>
      <c r="Q59" s="1">
        <v>9040.05</v>
      </c>
      <c r="R59" s="1">
        <v>9040.05</v>
      </c>
      <c r="S59" s="1">
        <v>52880</v>
      </c>
      <c r="T59" s="1">
        <v>52880</v>
      </c>
      <c r="U59" s="1">
        <v>3193</v>
      </c>
      <c r="V59" s="274">
        <v>2002</v>
      </c>
    </row>
    <row r="60" spans="1:22" ht="12.75" customHeight="1">
      <c r="A60">
        <v>1592</v>
      </c>
      <c r="B60" t="s">
        <v>33</v>
      </c>
      <c r="D60" t="s">
        <v>459</v>
      </c>
      <c r="E60" t="s">
        <v>458</v>
      </c>
      <c r="F60">
        <v>6035</v>
      </c>
      <c r="G60" t="s">
        <v>65</v>
      </c>
      <c r="H60" t="s">
        <v>714</v>
      </c>
      <c r="I60" t="s">
        <v>48</v>
      </c>
      <c r="J60">
        <v>22</v>
      </c>
      <c r="K60">
        <v>2</v>
      </c>
      <c r="L60" t="s">
        <v>715</v>
      </c>
      <c r="M60" t="s">
        <v>712</v>
      </c>
      <c r="N60" t="s">
        <v>36</v>
      </c>
      <c r="O60" t="s">
        <v>36</v>
      </c>
      <c r="P60" t="s">
        <v>719</v>
      </c>
      <c r="Q60" s="1">
        <v>0</v>
      </c>
      <c r="R60" s="1">
        <v>0</v>
      </c>
      <c r="S60" s="1">
        <v>0</v>
      </c>
      <c r="T60" s="1">
        <v>0</v>
      </c>
      <c r="U60" s="1">
        <v>0</v>
      </c>
      <c r="V60" s="274">
        <v>2002</v>
      </c>
    </row>
    <row r="61" spans="1:22" ht="12.75" customHeight="1">
      <c r="A61">
        <v>1595</v>
      </c>
      <c r="B61" t="s">
        <v>46</v>
      </c>
      <c r="D61" t="s">
        <v>9</v>
      </c>
      <c r="E61" t="s">
        <v>10</v>
      </c>
      <c r="F61">
        <v>21463</v>
      </c>
      <c r="G61" t="s">
        <v>65</v>
      </c>
      <c r="H61" t="s">
        <v>714</v>
      </c>
      <c r="I61" t="s">
        <v>48</v>
      </c>
      <c r="J61">
        <v>22</v>
      </c>
      <c r="K61">
        <v>3</v>
      </c>
      <c r="L61" t="s">
        <v>720</v>
      </c>
      <c r="M61" t="s">
        <v>712</v>
      </c>
      <c r="N61" t="s">
        <v>54</v>
      </c>
      <c r="O61" t="s">
        <v>55</v>
      </c>
      <c r="P61" t="s">
        <v>713</v>
      </c>
      <c r="Q61" s="1">
        <v>16428.16</v>
      </c>
      <c r="R61" s="1">
        <v>11221.05</v>
      </c>
      <c r="S61" s="1">
        <v>92395</v>
      </c>
      <c r="T61" s="41">
        <v>63082</v>
      </c>
      <c r="U61" s="1">
        <v>6119</v>
      </c>
      <c r="V61" s="274">
        <v>2002</v>
      </c>
    </row>
    <row r="62" spans="1:22" ht="12.75" customHeight="1">
      <c r="A62">
        <v>1595</v>
      </c>
      <c r="B62" t="s">
        <v>46</v>
      </c>
      <c r="D62" t="s">
        <v>9</v>
      </c>
      <c r="E62" t="s">
        <v>10</v>
      </c>
      <c r="F62">
        <v>21463</v>
      </c>
      <c r="G62" t="s">
        <v>65</v>
      </c>
      <c r="H62" t="s">
        <v>714</v>
      </c>
      <c r="I62" t="s">
        <v>48</v>
      </c>
      <c r="J62">
        <v>22</v>
      </c>
      <c r="K62">
        <v>3</v>
      </c>
      <c r="L62" t="s">
        <v>720</v>
      </c>
      <c r="M62" t="s">
        <v>712</v>
      </c>
      <c r="N62" t="s">
        <v>36</v>
      </c>
      <c r="O62" t="s">
        <v>36</v>
      </c>
      <c r="P62" t="s">
        <v>717</v>
      </c>
      <c r="Q62" s="1">
        <v>3468209.73</v>
      </c>
      <c r="R62" s="1">
        <v>2099042.29</v>
      </c>
      <c r="S62" s="1">
        <v>3500530</v>
      </c>
      <c r="T62" s="41">
        <v>2118609</v>
      </c>
      <c r="U62" s="1">
        <v>169927</v>
      </c>
      <c r="V62" s="274">
        <v>2002</v>
      </c>
    </row>
    <row r="63" spans="1:22" ht="12.75" customHeight="1">
      <c r="A63">
        <v>1595</v>
      </c>
      <c r="B63" t="s">
        <v>46</v>
      </c>
      <c r="D63" t="s">
        <v>9</v>
      </c>
      <c r="E63" t="s">
        <v>10</v>
      </c>
      <c r="F63">
        <v>21463</v>
      </c>
      <c r="G63" t="s">
        <v>65</v>
      </c>
      <c r="H63" t="s">
        <v>714</v>
      </c>
      <c r="I63" t="s">
        <v>48</v>
      </c>
      <c r="J63">
        <v>22</v>
      </c>
      <c r="K63">
        <v>3</v>
      </c>
      <c r="L63" t="s">
        <v>720</v>
      </c>
      <c r="M63" t="s">
        <v>712</v>
      </c>
      <c r="N63" t="s">
        <v>50</v>
      </c>
      <c r="O63" t="s">
        <v>50</v>
      </c>
      <c r="P63" t="s">
        <v>713</v>
      </c>
      <c r="Q63" s="1">
        <v>49118.93</v>
      </c>
      <c r="R63" s="1">
        <v>29687.93</v>
      </c>
      <c r="S63" s="1">
        <v>312138</v>
      </c>
      <c r="T63" s="41">
        <v>188633</v>
      </c>
      <c r="U63" s="1">
        <v>16699</v>
      </c>
      <c r="V63" s="274">
        <v>2002</v>
      </c>
    </row>
    <row r="64" spans="1:22" ht="12.75" customHeight="1">
      <c r="A64">
        <v>1597</v>
      </c>
      <c r="B64" t="s">
        <v>33</v>
      </c>
      <c r="D64" t="s">
        <v>460</v>
      </c>
      <c r="E64" t="s">
        <v>11</v>
      </c>
      <c r="F64">
        <v>21461</v>
      </c>
      <c r="G64" t="s">
        <v>65</v>
      </c>
      <c r="H64" t="s">
        <v>714</v>
      </c>
      <c r="I64" t="s">
        <v>48</v>
      </c>
      <c r="J64">
        <v>22</v>
      </c>
      <c r="K64">
        <v>2</v>
      </c>
      <c r="L64" t="s">
        <v>715</v>
      </c>
      <c r="M64" t="s">
        <v>712</v>
      </c>
      <c r="N64" t="s">
        <v>41</v>
      </c>
      <c r="O64" t="s">
        <v>41</v>
      </c>
      <c r="P64" t="s">
        <v>713</v>
      </c>
      <c r="Q64" s="1">
        <v>2691</v>
      </c>
      <c r="R64" s="1">
        <v>2691</v>
      </c>
      <c r="S64" s="1">
        <v>15070</v>
      </c>
      <c r="T64" s="1">
        <v>15070</v>
      </c>
      <c r="U64" s="1">
        <v>1492</v>
      </c>
      <c r="V64" s="274">
        <v>2002</v>
      </c>
    </row>
    <row r="65" spans="1:23" ht="12.75" customHeight="1">
      <c r="A65">
        <v>1599</v>
      </c>
      <c r="B65" t="s">
        <v>33</v>
      </c>
      <c r="D65" t="s">
        <v>12</v>
      </c>
      <c r="E65" t="s">
        <v>11</v>
      </c>
      <c r="F65">
        <v>21461</v>
      </c>
      <c r="G65" t="s">
        <v>65</v>
      </c>
      <c r="H65" t="s">
        <v>714</v>
      </c>
      <c r="I65" t="s">
        <v>48</v>
      </c>
      <c r="J65">
        <v>22</v>
      </c>
      <c r="K65">
        <v>2</v>
      </c>
      <c r="L65" t="s">
        <v>715</v>
      </c>
      <c r="M65" t="s">
        <v>712</v>
      </c>
      <c r="N65" t="s">
        <v>36</v>
      </c>
      <c r="O65" t="s">
        <v>36</v>
      </c>
      <c r="P65" t="s">
        <v>719</v>
      </c>
      <c r="Q65" s="1">
        <v>0</v>
      </c>
      <c r="R65" s="1">
        <v>0</v>
      </c>
      <c r="S65" s="1">
        <v>0</v>
      </c>
      <c r="T65" s="281">
        <v>0</v>
      </c>
      <c r="U65" s="1">
        <v>0</v>
      </c>
      <c r="V65" s="274">
        <v>2002</v>
      </c>
      <c r="W65" t="s">
        <v>803</v>
      </c>
    </row>
    <row r="66" spans="1:23" ht="12.75" customHeight="1">
      <c r="A66">
        <v>1599</v>
      </c>
      <c r="B66" t="s">
        <v>33</v>
      </c>
      <c r="D66" t="s">
        <v>12</v>
      </c>
      <c r="E66" t="s">
        <v>11</v>
      </c>
      <c r="F66">
        <v>21461</v>
      </c>
      <c r="G66" t="s">
        <v>65</v>
      </c>
      <c r="H66" t="s">
        <v>714</v>
      </c>
      <c r="I66" t="s">
        <v>48</v>
      </c>
      <c r="J66">
        <v>22</v>
      </c>
      <c r="K66">
        <v>2</v>
      </c>
      <c r="L66" t="s">
        <v>715</v>
      </c>
      <c r="M66" t="s">
        <v>712</v>
      </c>
      <c r="N66" t="s">
        <v>36</v>
      </c>
      <c r="O66" t="s">
        <v>36</v>
      </c>
      <c r="P66" t="s">
        <v>717</v>
      </c>
      <c r="Q66" s="1">
        <v>2884617.42</v>
      </c>
      <c r="R66" s="1">
        <v>2884617.42</v>
      </c>
      <c r="S66" s="1">
        <v>2971156</v>
      </c>
      <c r="T66" s="281">
        <v>2971156</v>
      </c>
      <c r="U66" s="1">
        <v>286750</v>
      </c>
      <c r="V66" s="274">
        <v>2002</v>
      </c>
      <c r="W66" t="s">
        <v>803</v>
      </c>
    </row>
    <row r="67" spans="1:23" ht="12.75" customHeight="1">
      <c r="A67">
        <v>1599</v>
      </c>
      <c r="B67" t="s">
        <v>33</v>
      </c>
      <c r="D67" t="s">
        <v>12</v>
      </c>
      <c r="E67" t="s">
        <v>11</v>
      </c>
      <c r="F67">
        <v>21461</v>
      </c>
      <c r="G67" t="s">
        <v>65</v>
      </c>
      <c r="H67" t="s">
        <v>714</v>
      </c>
      <c r="I67" t="s">
        <v>48</v>
      </c>
      <c r="J67">
        <v>22</v>
      </c>
      <c r="K67">
        <v>2</v>
      </c>
      <c r="L67" t="s">
        <v>715</v>
      </c>
      <c r="M67" t="s">
        <v>712</v>
      </c>
      <c r="N67" t="s">
        <v>50</v>
      </c>
      <c r="O67" t="s">
        <v>50</v>
      </c>
      <c r="P67" t="s">
        <v>713</v>
      </c>
      <c r="Q67" s="1">
        <v>6783081.82</v>
      </c>
      <c r="R67" s="1">
        <v>6783081.82</v>
      </c>
      <c r="S67" s="1">
        <v>43055559</v>
      </c>
      <c r="T67" s="281">
        <v>43055559</v>
      </c>
      <c r="U67" s="1">
        <v>4338084</v>
      </c>
      <c r="V67" s="274">
        <v>2002</v>
      </c>
      <c r="W67" t="s">
        <v>803</v>
      </c>
    </row>
    <row r="68" spans="1:22" ht="12.75" customHeight="1">
      <c r="A68">
        <v>1603</v>
      </c>
      <c r="B68" t="s">
        <v>33</v>
      </c>
      <c r="D68" t="s">
        <v>461</v>
      </c>
      <c r="E68" t="s">
        <v>462</v>
      </c>
      <c r="F68">
        <v>8776</v>
      </c>
      <c r="G68" t="s">
        <v>65</v>
      </c>
      <c r="H68" t="s">
        <v>714</v>
      </c>
      <c r="I68" t="s">
        <v>48</v>
      </c>
      <c r="J68">
        <v>22</v>
      </c>
      <c r="K68">
        <v>1</v>
      </c>
      <c r="L68" t="s">
        <v>711</v>
      </c>
      <c r="M68" t="s">
        <v>712</v>
      </c>
      <c r="N68" t="s">
        <v>34</v>
      </c>
      <c r="O68" t="s">
        <v>35</v>
      </c>
      <c r="P68"/>
      <c r="Q68" s="1">
        <v>0</v>
      </c>
      <c r="R68" s="1">
        <v>0</v>
      </c>
      <c r="S68" s="1">
        <v>107905.04</v>
      </c>
      <c r="T68" s="1">
        <v>107905.04</v>
      </c>
      <c r="U68" s="1">
        <v>10607</v>
      </c>
      <c r="V68" s="274">
        <v>2002</v>
      </c>
    </row>
    <row r="69" spans="1:22" ht="12.75" customHeight="1">
      <c r="A69">
        <v>1604</v>
      </c>
      <c r="B69" t="s">
        <v>33</v>
      </c>
      <c r="D69" t="s">
        <v>463</v>
      </c>
      <c r="E69" t="s">
        <v>462</v>
      </c>
      <c r="F69">
        <v>8776</v>
      </c>
      <c r="G69" t="s">
        <v>65</v>
      </c>
      <c r="H69" t="s">
        <v>714</v>
      </c>
      <c r="I69" t="s">
        <v>48</v>
      </c>
      <c r="J69">
        <v>22</v>
      </c>
      <c r="K69">
        <v>1</v>
      </c>
      <c r="L69" t="s">
        <v>711</v>
      </c>
      <c r="M69" t="s">
        <v>712</v>
      </c>
      <c r="N69" t="s">
        <v>34</v>
      </c>
      <c r="O69" t="s">
        <v>35</v>
      </c>
      <c r="P69"/>
      <c r="Q69" s="1">
        <v>0</v>
      </c>
      <c r="R69" s="1">
        <v>0</v>
      </c>
      <c r="S69" s="1">
        <v>14466</v>
      </c>
      <c r="T69" s="1">
        <v>14466</v>
      </c>
      <c r="U69" s="1">
        <v>1422</v>
      </c>
      <c r="V69" s="274">
        <v>2002</v>
      </c>
    </row>
    <row r="70" spans="1:22" ht="12.75" customHeight="1">
      <c r="A70">
        <v>1605</v>
      </c>
      <c r="B70" t="s">
        <v>33</v>
      </c>
      <c r="D70" t="s">
        <v>464</v>
      </c>
      <c r="E70" t="s">
        <v>462</v>
      </c>
      <c r="F70">
        <v>8776</v>
      </c>
      <c r="G70" t="s">
        <v>65</v>
      </c>
      <c r="H70" t="s">
        <v>714</v>
      </c>
      <c r="I70" t="s">
        <v>48</v>
      </c>
      <c r="J70">
        <v>22</v>
      </c>
      <c r="K70">
        <v>1</v>
      </c>
      <c r="L70" t="s">
        <v>711</v>
      </c>
      <c r="M70" t="s">
        <v>712</v>
      </c>
      <c r="N70" t="s">
        <v>34</v>
      </c>
      <c r="O70" t="s">
        <v>35</v>
      </c>
      <c r="P70"/>
      <c r="Q70" s="1">
        <v>0</v>
      </c>
      <c r="R70" s="1">
        <v>0</v>
      </c>
      <c r="S70" s="1">
        <v>1745076.41</v>
      </c>
      <c r="T70" s="1">
        <v>1745076.41</v>
      </c>
      <c r="U70" s="1">
        <v>171539.999</v>
      </c>
      <c r="V70" s="274">
        <v>2002</v>
      </c>
    </row>
    <row r="71" spans="1:23" ht="12.75" customHeight="1">
      <c r="A71">
        <v>1606</v>
      </c>
      <c r="B71" t="s">
        <v>33</v>
      </c>
      <c r="D71" t="s">
        <v>13</v>
      </c>
      <c r="E71" t="s">
        <v>61</v>
      </c>
      <c r="F71">
        <v>54895</v>
      </c>
      <c r="G71" t="s">
        <v>65</v>
      </c>
      <c r="H71" t="s">
        <v>714</v>
      </c>
      <c r="I71" t="s">
        <v>48</v>
      </c>
      <c r="J71">
        <v>22</v>
      </c>
      <c r="K71">
        <v>2</v>
      </c>
      <c r="L71" t="s">
        <v>715</v>
      </c>
      <c r="M71" t="s">
        <v>712</v>
      </c>
      <c r="N71" t="s">
        <v>39</v>
      </c>
      <c r="O71" t="s">
        <v>40</v>
      </c>
      <c r="P71" t="s">
        <v>721</v>
      </c>
      <c r="Q71" s="1">
        <v>393548</v>
      </c>
      <c r="R71" s="1">
        <v>393548</v>
      </c>
      <c r="S71" s="1">
        <v>9774940</v>
      </c>
      <c r="T71" s="280">
        <v>9774940</v>
      </c>
      <c r="U71" s="1">
        <v>973179</v>
      </c>
      <c r="V71" s="274">
        <v>2002</v>
      </c>
      <c r="W71" t="s">
        <v>803</v>
      </c>
    </row>
    <row r="72" spans="1:23" ht="12.75" customHeight="1">
      <c r="A72">
        <v>1606</v>
      </c>
      <c r="B72" t="s">
        <v>33</v>
      </c>
      <c r="D72" t="s">
        <v>13</v>
      </c>
      <c r="E72" t="s">
        <v>61</v>
      </c>
      <c r="F72">
        <v>54895</v>
      </c>
      <c r="G72" t="s">
        <v>65</v>
      </c>
      <c r="H72" t="s">
        <v>714</v>
      </c>
      <c r="I72" t="s">
        <v>48</v>
      </c>
      <c r="J72">
        <v>22</v>
      </c>
      <c r="K72">
        <v>2</v>
      </c>
      <c r="L72" t="s">
        <v>715</v>
      </c>
      <c r="M72" t="s">
        <v>712</v>
      </c>
      <c r="N72" t="s">
        <v>41</v>
      </c>
      <c r="O72" t="s">
        <v>41</v>
      </c>
      <c r="P72" t="s">
        <v>713</v>
      </c>
      <c r="Q72" s="1">
        <v>3401</v>
      </c>
      <c r="R72" s="1">
        <v>3401</v>
      </c>
      <c r="S72" s="1">
        <v>19725</v>
      </c>
      <c r="T72" s="280">
        <v>19725</v>
      </c>
      <c r="U72" s="1">
        <v>1976</v>
      </c>
      <c r="V72" s="274">
        <v>2002</v>
      </c>
      <c r="W72" t="s">
        <v>803</v>
      </c>
    </row>
    <row r="73" spans="1:22" ht="12.75" customHeight="1">
      <c r="A73">
        <v>1607</v>
      </c>
      <c r="B73" t="s">
        <v>33</v>
      </c>
      <c r="D73" t="s">
        <v>465</v>
      </c>
      <c r="E73" t="s">
        <v>462</v>
      </c>
      <c r="F73">
        <v>8776</v>
      </c>
      <c r="G73" t="s">
        <v>65</v>
      </c>
      <c r="H73" t="s">
        <v>714</v>
      </c>
      <c r="I73" t="s">
        <v>48</v>
      </c>
      <c r="J73">
        <v>22</v>
      </c>
      <c r="K73">
        <v>1</v>
      </c>
      <c r="L73" t="s">
        <v>711</v>
      </c>
      <c r="M73" t="s">
        <v>712</v>
      </c>
      <c r="N73" t="s">
        <v>34</v>
      </c>
      <c r="O73" t="s">
        <v>35</v>
      </c>
      <c r="P73"/>
      <c r="Q73" s="1">
        <v>0</v>
      </c>
      <c r="R73" s="1">
        <v>0</v>
      </c>
      <c r="S73" s="1">
        <v>194660.36</v>
      </c>
      <c r="T73" s="1">
        <v>194660.36</v>
      </c>
      <c r="U73" s="1">
        <v>19135</v>
      </c>
      <c r="V73" s="274">
        <v>2002</v>
      </c>
    </row>
    <row r="74" spans="1:23" ht="12.75" customHeight="1">
      <c r="A74">
        <v>1613</v>
      </c>
      <c r="B74" t="s">
        <v>33</v>
      </c>
      <c r="D74" t="s">
        <v>466</v>
      </c>
      <c r="E74" t="s">
        <v>467</v>
      </c>
      <c r="F74">
        <v>29878</v>
      </c>
      <c r="G74" t="s">
        <v>65</v>
      </c>
      <c r="H74" t="s">
        <v>714</v>
      </c>
      <c r="I74" t="s">
        <v>48</v>
      </c>
      <c r="J74">
        <v>22</v>
      </c>
      <c r="K74">
        <v>2</v>
      </c>
      <c r="L74" t="s">
        <v>715</v>
      </c>
      <c r="M74" t="s">
        <v>712</v>
      </c>
      <c r="N74" t="s">
        <v>39</v>
      </c>
      <c r="O74" t="s">
        <v>40</v>
      </c>
      <c r="P74" t="s">
        <v>721</v>
      </c>
      <c r="Q74" s="1">
        <v>295385</v>
      </c>
      <c r="R74" s="1">
        <v>295385</v>
      </c>
      <c r="S74" s="1">
        <v>8038717</v>
      </c>
      <c r="T74" s="280">
        <v>8038717</v>
      </c>
      <c r="U74" s="1">
        <v>777701</v>
      </c>
      <c r="V74" s="274">
        <v>2002</v>
      </c>
      <c r="W74" t="s">
        <v>803</v>
      </c>
    </row>
    <row r="75" spans="1:23" ht="12.75" customHeight="1">
      <c r="A75">
        <v>1613</v>
      </c>
      <c r="B75" t="s">
        <v>33</v>
      </c>
      <c r="D75" t="s">
        <v>466</v>
      </c>
      <c r="E75" t="s">
        <v>467</v>
      </c>
      <c r="F75">
        <v>29878</v>
      </c>
      <c r="G75" t="s">
        <v>65</v>
      </c>
      <c r="H75" t="s">
        <v>714</v>
      </c>
      <c r="I75" t="s">
        <v>48</v>
      </c>
      <c r="J75">
        <v>22</v>
      </c>
      <c r="K75">
        <v>2</v>
      </c>
      <c r="L75" t="s">
        <v>715</v>
      </c>
      <c r="M75" t="s">
        <v>712</v>
      </c>
      <c r="N75" t="s">
        <v>41</v>
      </c>
      <c r="O75" t="s">
        <v>41</v>
      </c>
      <c r="P75" t="s">
        <v>713</v>
      </c>
      <c r="Q75" s="1">
        <v>4076.33</v>
      </c>
      <c r="R75" s="1">
        <v>4076.33</v>
      </c>
      <c r="S75" s="1">
        <v>22808</v>
      </c>
      <c r="T75" s="280">
        <v>22808</v>
      </c>
      <c r="U75" s="1">
        <v>1886</v>
      </c>
      <c r="V75" s="274">
        <v>2002</v>
      </c>
      <c r="W75" t="s">
        <v>803</v>
      </c>
    </row>
    <row r="76" spans="1:23" ht="12.75" customHeight="1">
      <c r="A76">
        <v>1613</v>
      </c>
      <c r="B76" t="s">
        <v>33</v>
      </c>
      <c r="D76" t="s">
        <v>466</v>
      </c>
      <c r="E76" t="s">
        <v>467</v>
      </c>
      <c r="F76">
        <v>29878</v>
      </c>
      <c r="G76" t="s">
        <v>65</v>
      </c>
      <c r="H76" t="s">
        <v>714</v>
      </c>
      <c r="I76" t="s">
        <v>48</v>
      </c>
      <c r="J76">
        <v>22</v>
      </c>
      <c r="K76">
        <v>2</v>
      </c>
      <c r="L76" t="s">
        <v>715</v>
      </c>
      <c r="M76" t="s">
        <v>712</v>
      </c>
      <c r="N76" t="s">
        <v>54</v>
      </c>
      <c r="O76" t="s">
        <v>55</v>
      </c>
      <c r="P76" t="s">
        <v>713</v>
      </c>
      <c r="Q76" s="1">
        <v>0</v>
      </c>
      <c r="R76" s="1">
        <v>0</v>
      </c>
      <c r="S76" s="1">
        <v>0</v>
      </c>
      <c r="T76" s="280">
        <v>0</v>
      </c>
      <c r="U76" s="1">
        <v>0</v>
      </c>
      <c r="V76" s="274">
        <v>2002</v>
      </c>
      <c r="W76" t="s">
        <v>803</v>
      </c>
    </row>
    <row r="77" spans="1:23" ht="12.75" customHeight="1">
      <c r="A77">
        <v>1613</v>
      </c>
      <c r="B77" t="s">
        <v>33</v>
      </c>
      <c r="D77" t="s">
        <v>466</v>
      </c>
      <c r="E77" t="s">
        <v>467</v>
      </c>
      <c r="F77">
        <v>29878</v>
      </c>
      <c r="G77" t="s">
        <v>65</v>
      </c>
      <c r="H77" t="s">
        <v>714</v>
      </c>
      <c r="I77" t="s">
        <v>48</v>
      </c>
      <c r="J77">
        <v>22</v>
      </c>
      <c r="K77">
        <v>2</v>
      </c>
      <c r="L77" t="s">
        <v>715</v>
      </c>
      <c r="M77" t="s">
        <v>712</v>
      </c>
      <c r="N77" t="s">
        <v>50</v>
      </c>
      <c r="O77" t="s">
        <v>50</v>
      </c>
      <c r="P77" t="s">
        <v>713</v>
      </c>
      <c r="Q77" s="1">
        <v>34175</v>
      </c>
      <c r="R77" s="1">
        <v>34175</v>
      </c>
      <c r="S77" s="1">
        <v>214892</v>
      </c>
      <c r="T77" s="280">
        <v>214892</v>
      </c>
      <c r="U77" s="1">
        <v>20928</v>
      </c>
      <c r="V77" s="274">
        <v>2002</v>
      </c>
      <c r="W77" t="s">
        <v>803</v>
      </c>
    </row>
    <row r="78" spans="1:22" ht="12.75" customHeight="1">
      <c r="A78">
        <v>1615</v>
      </c>
      <c r="B78" t="s">
        <v>33</v>
      </c>
      <c r="D78" t="s">
        <v>468</v>
      </c>
      <c r="E78" t="s">
        <v>469</v>
      </c>
      <c r="F78">
        <v>13206</v>
      </c>
      <c r="G78" t="s">
        <v>65</v>
      </c>
      <c r="H78" t="s">
        <v>714</v>
      </c>
      <c r="I78" t="s">
        <v>48</v>
      </c>
      <c r="J78">
        <v>22</v>
      </c>
      <c r="K78">
        <v>1</v>
      </c>
      <c r="L78" t="s">
        <v>711</v>
      </c>
      <c r="M78" t="s">
        <v>712</v>
      </c>
      <c r="N78" t="s">
        <v>41</v>
      </c>
      <c r="O78" t="s">
        <v>41</v>
      </c>
      <c r="P78" t="s">
        <v>713</v>
      </c>
      <c r="Q78" s="1">
        <v>375.96</v>
      </c>
      <c r="R78" s="1">
        <v>375.96</v>
      </c>
      <c r="S78" s="1">
        <v>2181</v>
      </c>
      <c r="T78" s="1">
        <v>2181</v>
      </c>
      <c r="U78" s="1">
        <v>145.00900000000001</v>
      </c>
      <c r="V78" s="274">
        <v>2002</v>
      </c>
    </row>
    <row r="79" spans="1:23" ht="12.75" customHeight="1">
      <c r="A79">
        <v>1619</v>
      </c>
      <c r="B79" t="s">
        <v>33</v>
      </c>
      <c r="D79" t="s">
        <v>14</v>
      </c>
      <c r="E79" t="s">
        <v>15</v>
      </c>
      <c r="F79">
        <v>50018</v>
      </c>
      <c r="G79" t="s">
        <v>65</v>
      </c>
      <c r="H79" t="s">
        <v>714</v>
      </c>
      <c r="I79" t="s">
        <v>48</v>
      </c>
      <c r="J79">
        <v>22</v>
      </c>
      <c r="K79">
        <v>2</v>
      </c>
      <c r="L79" t="s">
        <v>715</v>
      </c>
      <c r="M79" t="s">
        <v>712</v>
      </c>
      <c r="N79" t="s">
        <v>39</v>
      </c>
      <c r="O79" t="s">
        <v>40</v>
      </c>
      <c r="P79" t="s">
        <v>721</v>
      </c>
      <c r="Q79" s="1">
        <v>3059762</v>
      </c>
      <c r="R79" s="1">
        <v>3059762</v>
      </c>
      <c r="S79" s="1">
        <v>75971679</v>
      </c>
      <c r="T79" s="280">
        <v>75971679</v>
      </c>
      <c r="U79" s="1">
        <v>7759517</v>
      </c>
      <c r="V79" s="274">
        <v>2002</v>
      </c>
      <c r="W79" t="s">
        <v>803</v>
      </c>
    </row>
    <row r="80" spans="1:23" ht="12.75" customHeight="1">
      <c r="A80">
        <v>1619</v>
      </c>
      <c r="B80" t="s">
        <v>33</v>
      </c>
      <c r="D80" t="s">
        <v>14</v>
      </c>
      <c r="E80" t="s">
        <v>15</v>
      </c>
      <c r="F80">
        <v>50018</v>
      </c>
      <c r="G80" t="s">
        <v>65</v>
      </c>
      <c r="H80" t="s">
        <v>714</v>
      </c>
      <c r="I80" t="s">
        <v>48</v>
      </c>
      <c r="J80">
        <v>22</v>
      </c>
      <c r="K80">
        <v>2</v>
      </c>
      <c r="L80" t="s">
        <v>715</v>
      </c>
      <c r="M80" t="s">
        <v>712</v>
      </c>
      <c r="N80" t="s">
        <v>36</v>
      </c>
      <c r="O80" t="s">
        <v>36</v>
      </c>
      <c r="P80" t="s">
        <v>717</v>
      </c>
      <c r="Q80" s="1">
        <v>931511</v>
      </c>
      <c r="R80" s="1">
        <v>931511</v>
      </c>
      <c r="S80" s="1">
        <v>949390</v>
      </c>
      <c r="T80" s="280">
        <v>949390</v>
      </c>
      <c r="U80" s="1">
        <v>92152</v>
      </c>
      <c r="V80" s="274">
        <v>2002</v>
      </c>
      <c r="W80" t="s">
        <v>803</v>
      </c>
    </row>
    <row r="81" spans="1:23" ht="12.75" customHeight="1">
      <c r="A81">
        <v>1619</v>
      </c>
      <c r="B81" t="s">
        <v>33</v>
      </c>
      <c r="D81" t="s">
        <v>14</v>
      </c>
      <c r="E81" t="s">
        <v>15</v>
      </c>
      <c r="F81">
        <v>50018</v>
      </c>
      <c r="G81" t="s">
        <v>65</v>
      </c>
      <c r="H81" t="s">
        <v>714</v>
      </c>
      <c r="I81" t="s">
        <v>48</v>
      </c>
      <c r="J81">
        <v>22</v>
      </c>
      <c r="K81">
        <v>2</v>
      </c>
      <c r="L81" t="s">
        <v>715</v>
      </c>
      <c r="M81" t="s">
        <v>712</v>
      </c>
      <c r="N81" t="s">
        <v>50</v>
      </c>
      <c r="O81" t="s">
        <v>50</v>
      </c>
      <c r="P81" t="s">
        <v>713</v>
      </c>
      <c r="Q81" s="1">
        <v>632728</v>
      </c>
      <c r="R81" s="1">
        <v>632728</v>
      </c>
      <c r="S81" s="1">
        <v>4024150</v>
      </c>
      <c r="T81" s="280">
        <v>4024150</v>
      </c>
      <c r="U81" s="1">
        <v>411494</v>
      </c>
      <c r="V81" s="274">
        <v>2002</v>
      </c>
      <c r="W81" t="s">
        <v>803</v>
      </c>
    </row>
    <row r="82" spans="1:22" ht="12.75" customHeight="1">
      <c r="A82">
        <v>1620</v>
      </c>
      <c r="B82" t="s">
        <v>33</v>
      </c>
      <c r="D82" t="s">
        <v>470</v>
      </c>
      <c r="E82" t="s">
        <v>16</v>
      </c>
      <c r="F82">
        <v>50048</v>
      </c>
      <c r="G82" t="s">
        <v>65</v>
      </c>
      <c r="H82" t="s">
        <v>714</v>
      </c>
      <c r="I82" t="s">
        <v>48</v>
      </c>
      <c r="J82">
        <v>22</v>
      </c>
      <c r="K82">
        <v>2</v>
      </c>
      <c r="L82" t="s">
        <v>715</v>
      </c>
      <c r="M82" t="s">
        <v>712</v>
      </c>
      <c r="N82" t="s">
        <v>34</v>
      </c>
      <c r="O82" t="s">
        <v>35</v>
      </c>
      <c r="P82"/>
      <c r="Q82" s="1">
        <v>0</v>
      </c>
      <c r="R82" s="1">
        <v>0</v>
      </c>
      <c r="S82" s="1">
        <v>544062.23</v>
      </c>
      <c r="T82" s="1">
        <v>544062.23</v>
      </c>
      <c r="U82" s="1">
        <v>53481</v>
      </c>
      <c r="V82" s="274">
        <v>2002</v>
      </c>
    </row>
    <row r="83" spans="1:23" ht="12.75" customHeight="1">
      <c r="A83">
        <v>1626</v>
      </c>
      <c r="B83" t="s">
        <v>33</v>
      </c>
      <c r="D83" t="s">
        <v>17</v>
      </c>
      <c r="E83" t="s">
        <v>15</v>
      </c>
      <c r="F83">
        <v>50018</v>
      </c>
      <c r="G83" t="s">
        <v>65</v>
      </c>
      <c r="H83" t="s">
        <v>714</v>
      </c>
      <c r="I83" t="s">
        <v>48</v>
      </c>
      <c r="J83">
        <v>22</v>
      </c>
      <c r="K83">
        <v>2</v>
      </c>
      <c r="L83" t="s">
        <v>715</v>
      </c>
      <c r="M83" t="s">
        <v>712</v>
      </c>
      <c r="N83" t="s">
        <v>39</v>
      </c>
      <c r="O83" t="s">
        <v>40</v>
      </c>
      <c r="P83" t="s">
        <v>721</v>
      </c>
      <c r="Q83" s="1">
        <v>854135</v>
      </c>
      <c r="R83" s="1">
        <v>854135</v>
      </c>
      <c r="S83" s="1">
        <v>21208171</v>
      </c>
      <c r="T83" s="280">
        <v>21208171</v>
      </c>
      <c r="U83" s="1">
        <v>1960420</v>
      </c>
      <c r="V83" s="274">
        <v>2002</v>
      </c>
      <c r="W83" t="s">
        <v>803</v>
      </c>
    </row>
    <row r="84" spans="1:23" ht="12.75" customHeight="1">
      <c r="A84">
        <v>1626</v>
      </c>
      <c r="B84" t="s">
        <v>33</v>
      </c>
      <c r="D84" t="s">
        <v>17</v>
      </c>
      <c r="E84" t="s">
        <v>15</v>
      </c>
      <c r="F84">
        <v>50018</v>
      </c>
      <c r="G84" t="s">
        <v>65</v>
      </c>
      <c r="H84" t="s">
        <v>714</v>
      </c>
      <c r="I84" t="s">
        <v>48</v>
      </c>
      <c r="J84">
        <v>22</v>
      </c>
      <c r="K84">
        <v>2</v>
      </c>
      <c r="L84" t="s">
        <v>715</v>
      </c>
      <c r="M84" t="s">
        <v>712</v>
      </c>
      <c r="N84" t="s">
        <v>50</v>
      </c>
      <c r="O84" t="s">
        <v>50</v>
      </c>
      <c r="P84" t="s">
        <v>713</v>
      </c>
      <c r="Q84" s="1">
        <v>899782</v>
      </c>
      <c r="R84" s="1">
        <v>899782</v>
      </c>
      <c r="S84" s="1">
        <v>5714337</v>
      </c>
      <c r="T84" s="280">
        <v>5714337</v>
      </c>
      <c r="U84" s="1">
        <v>535708</v>
      </c>
      <c r="V84" s="274">
        <v>2002</v>
      </c>
      <c r="W84" t="s">
        <v>803</v>
      </c>
    </row>
    <row r="85" spans="1:22" ht="12.75" customHeight="1">
      <c r="A85">
        <v>1629</v>
      </c>
      <c r="B85" t="s">
        <v>33</v>
      </c>
      <c r="D85" t="s">
        <v>18</v>
      </c>
      <c r="E85" t="s">
        <v>61</v>
      </c>
      <c r="F85">
        <v>54895</v>
      </c>
      <c r="G85" t="s">
        <v>65</v>
      </c>
      <c r="H85" t="s">
        <v>714</v>
      </c>
      <c r="I85" t="s">
        <v>48</v>
      </c>
      <c r="J85">
        <v>22</v>
      </c>
      <c r="K85">
        <v>2</v>
      </c>
      <c r="L85" t="s">
        <v>715</v>
      </c>
      <c r="M85" t="s">
        <v>712</v>
      </c>
      <c r="N85" t="s">
        <v>34</v>
      </c>
      <c r="O85" t="s">
        <v>35</v>
      </c>
      <c r="P85"/>
      <c r="Q85" s="1">
        <v>0</v>
      </c>
      <c r="R85" s="1">
        <v>0</v>
      </c>
      <c r="S85" s="1">
        <v>2332628.22</v>
      </c>
      <c r="T85" s="1">
        <v>2332628.22</v>
      </c>
      <c r="U85" s="1">
        <v>229296</v>
      </c>
      <c r="V85" s="274">
        <v>2002</v>
      </c>
    </row>
    <row r="86" spans="1:22" ht="12.75" customHeight="1">
      <c r="A86">
        <v>1630</v>
      </c>
      <c r="B86" t="s">
        <v>33</v>
      </c>
      <c r="D86" t="s">
        <v>471</v>
      </c>
      <c r="E86" t="s">
        <v>462</v>
      </c>
      <c r="F86">
        <v>8776</v>
      </c>
      <c r="G86" t="s">
        <v>65</v>
      </c>
      <c r="H86" t="s">
        <v>714</v>
      </c>
      <c r="I86" t="s">
        <v>48</v>
      </c>
      <c r="J86">
        <v>22</v>
      </c>
      <c r="K86">
        <v>2</v>
      </c>
      <c r="L86" t="s">
        <v>715</v>
      </c>
      <c r="M86" t="s">
        <v>712</v>
      </c>
      <c r="N86" t="s">
        <v>34</v>
      </c>
      <c r="O86" t="s">
        <v>35</v>
      </c>
      <c r="P86"/>
      <c r="Q86" s="1">
        <v>0</v>
      </c>
      <c r="R86" s="1">
        <v>0</v>
      </c>
      <c r="S86" s="1">
        <v>118820.65</v>
      </c>
      <c r="T86" s="1">
        <v>118820.65</v>
      </c>
      <c r="U86" s="1">
        <v>11680</v>
      </c>
      <c r="V86" s="274">
        <v>2002</v>
      </c>
    </row>
    <row r="87" spans="1:22" ht="12.75" customHeight="1">
      <c r="A87">
        <v>1631</v>
      </c>
      <c r="B87" t="s">
        <v>33</v>
      </c>
      <c r="D87" t="s">
        <v>472</v>
      </c>
      <c r="E87" t="s">
        <v>408</v>
      </c>
      <c r="F87">
        <v>56401</v>
      </c>
      <c r="G87" t="s">
        <v>65</v>
      </c>
      <c r="H87" t="s">
        <v>714</v>
      </c>
      <c r="I87" t="s">
        <v>48</v>
      </c>
      <c r="J87">
        <v>22</v>
      </c>
      <c r="K87">
        <v>2</v>
      </c>
      <c r="L87" t="s">
        <v>715</v>
      </c>
      <c r="M87" t="s">
        <v>712</v>
      </c>
      <c r="N87" t="s">
        <v>63</v>
      </c>
      <c r="O87" t="s">
        <v>55</v>
      </c>
      <c r="P87" t="s">
        <v>713</v>
      </c>
      <c r="Q87" s="1">
        <v>209</v>
      </c>
      <c r="R87" s="1">
        <v>209</v>
      </c>
      <c r="S87" s="1">
        <v>1185</v>
      </c>
      <c r="T87" s="1">
        <v>1185</v>
      </c>
      <c r="U87" s="1">
        <v>70</v>
      </c>
      <c r="V87" s="274">
        <v>2002</v>
      </c>
    </row>
    <row r="88" spans="1:22" ht="12.75" customHeight="1">
      <c r="A88">
        <v>1634</v>
      </c>
      <c r="B88" t="s">
        <v>33</v>
      </c>
      <c r="D88" t="s">
        <v>473</v>
      </c>
      <c r="E88" t="s">
        <v>408</v>
      </c>
      <c r="F88">
        <v>56401</v>
      </c>
      <c r="G88" t="s">
        <v>65</v>
      </c>
      <c r="H88" t="s">
        <v>714</v>
      </c>
      <c r="I88" t="s">
        <v>48</v>
      </c>
      <c r="J88">
        <v>22</v>
      </c>
      <c r="K88">
        <v>2</v>
      </c>
      <c r="L88" t="s">
        <v>715</v>
      </c>
      <c r="M88" t="s">
        <v>712</v>
      </c>
      <c r="N88" t="s">
        <v>34</v>
      </c>
      <c r="O88" t="s">
        <v>35</v>
      </c>
      <c r="P88"/>
      <c r="Q88" s="1">
        <v>0</v>
      </c>
      <c r="R88" s="1">
        <v>0</v>
      </c>
      <c r="S88" s="1">
        <v>123388.3</v>
      </c>
      <c r="T88" s="1">
        <v>123388.3</v>
      </c>
      <c r="U88" s="1">
        <v>12129</v>
      </c>
      <c r="V88" s="274">
        <v>2002</v>
      </c>
    </row>
    <row r="89" spans="1:22" ht="12.75" customHeight="1">
      <c r="A89">
        <v>1637</v>
      </c>
      <c r="B89" t="s">
        <v>33</v>
      </c>
      <c r="D89" t="s">
        <v>474</v>
      </c>
      <c r="E89" t="s">
        <v>408</v>
      </c>
      <c r="F89">
        <v>56401</v>
      </c>
      <c r="G89" t="s">
        <v>65</v>
      </c>
      <c r="H89" t="s">
        <v>714</v>
      </c>
      <c r="I89" t="s">
        <v>48</v>
      </c>
      <c r="J89">
        <v>22</v>
      </c>
      <c r="K89">
        <v>2</v>
      </c>
      <c r="L89" t="s">
        <v>715</v>
      </c>
      <c r="M89" t="s">
        <v>712</v>
      </c>
      <c r="N89" t="s">
        <v>34</v>
      </c>
      <c r="O89" t="s">
        <v>35</v>
      </c>
      <c r="P89"/>
      <c r="Q89" s="1">
        <v>0</v>
      </c>
      <c r="R89" s="1">
        <v>0</v>
      </c>
      <c r="S89" s="1">
        <v>82228.38</v>
      </c>
      <c r="T89" s="1">
        <v>82228.38</v>
      </c>
      <c r="U89" s="1">
        <v>8083</v>
      </c>
      <c r="V89" s="274">
        <v>2002</v>
      </c>
    </row>
    <row r="90" spans="1:22" ht="12.75" customHeight="1">
      <c r="A90">
        <v>1638</v>
      </c>
      <c r="B90" t="s">
        <v>33</v>
      </c>
      <c r="D90" t="s">
        <v>475</v>
      </c>
      <c r="E90" t="s">
        <v>408</v>
      </c>
      <c r="F90">
        <v>56401</v>
      </c>
      <c r="G90" t="s">
        <v>65</v>
      </c>
      <c r="H90" t="s">
        <v>714</v>
      </c>
      <c r="I90" t="s">
        <v>48</v>
      </c>
      <c r="J90">
        <v>22</v>
      </c>
      <c r="K90">
        <v>2</v>
      </c>
      <c r="L90" t="s">
        <v>715</v>
      </c>
      <c r="M90" t="s">
        <v>712</v>
      </c>
      <c r="N90" t="s">
        <v>34</v>
      </c>
      <c r="O90" t="s">
        <v>35</v>
      </c>
      <c r="P90"/>
      <c r="Q90" s="1">
        <v>0</v>
      </c>
      <c r="R90" s="1">
        <v>0</v>
      </c>
      <c r="S90" s="1">
        <v>49766.33</v>
      </c>
      <c r="T90" s="1">
        <v>49766.33</v>
      </c>
      <c r="U90" s="1">
        <v>4892</v>
      </c>
      <c r="V90" s="274">
        <v>2002</v>
      </c>
    </row>
    <row r="91" spans="1:23" ht="12.75" customHeight="1">
      <c r="A91">
        <v>1642</v>
      </c>
      <c r="B91" t="s">
        <v>33</v>
      </c>
      <c r="D91" t="s">
        <v>21</v>
      </c>
      <c r="E91" t="s">
        <v>408</v>
      </c>
      <c r="F91">
        <v>56401</v>
      </c>
      <c r="G91" t="s">
        <v>65</v>
      </c>
      <c r="H91" t="s">
        <v>714</v>
      </c>
      <c r="I91" t="s">
        <v>48</v>
      </c>
      <c r="J91">
        <v>22</v>
      </c>
      <c r="K91">
        <v>2</v>
      </c>
      <c r="L91" t="s">
        <v>715</v>
      </c>
      <c r="M91" t="s">
        <v>712</v>
      </c>
      <c r="N91" t="s">
        <v>41</v>
      </c>
      <c r="O91" t="s">
        <v>41</v>
      </c>
      <c r="P91" t="s">
        <v>713</v>
      </c>
      <c r="Q91" s="1">
        <v>28007.58</v>
      </c>
      <c r="R91" s="1">
        <v>28007.58</v>
      </c>
      <c r="S91" s="1">
        <v>163565</v>
      </c>
      <c r="T91" s="281">
        <v>163565</v>
      </c>
      <c r="U91" s="1">
        <v>13494</v>
      </c>
      <c r="V91" s="274">
        <v>2002</v>
      </c>
      <c r="W91" t="s">
        <v>803</v>
      </c>
    </row>
    <row r="92" spans="1:22" ht="12.75" customHeight="1">
      <c r="A92">
        <v>1642</v>
      </c>
      <c r="B92" t="s">
        <v>33</v>
      </c>
      <c r="D92" t="s">
        <v>21</v>
      </c>
      <c r="E92" t="s">
        <v>408</v>
      </c>
      <c r="F92">
        <v>56401</v>
      </c>
      <c r="G92" t="s">
        <v>65</v>
      </c>
      <c r="H92" t="s">
        <v>714</v>
      </c>
      <c r="I92" t="s">
        <v>48</v>
      </c>
      <c r="J92">
        <v>22</v>
      </c>
      <c r="K92">
        <v>2</v>
      </c>
      <c r="L92" t="s">
        <v>715</v>
      </c>
      <c r="M92" t="s">
        <v>712</v>
      </c>
      <c r="N92" t="s">
        <v>63</v>
      </c>
      <c r="O92" t="s">
        <v>55</v>
      </c>
      <c r="P92" t="s">
        <v>713</v>
      </c>
      <c r="Q92" s="1">
        <v>356</v>
      </c>
      <c r="R92" s="1">
        <v>356</v>
      </c>
      <c r="S92" s="1">
        <v>2019</v>
      </c>
      <c r="T92" s="56">
        <v>2019</v>
      </c>
      <c r="U92" s="1">
        <v>130</v>
      </c>
      <c r="V92" s="274">
        <v>2002</v>
      </c>
    </row>
    <row r="93" spans="1:23" ht="12.75" customHeight="1">
      <c r="A93">
        <v>1642</v>
      </c>
      <c r="B93" t="s">
        <v>33</v>
      </c>
      <c r="D93" t="s">
        <v>21</v>
      </c>
      <c r="E93" t="s">
        <v>408</v>
      </c>
      <c r="F93">
        <v>56401</v>
      </c>
      <c r="G93" t="s">
        <v>65</v>
      </c>
      <c r="H93" t="s">
        <v>714</v>
      </c>
      <c r="I93" t="s">
        <v>48</v>
      </c>
      <c r="J93">
        <v>22</v>
      </c>
      <c r="K93">
        <v>2</v>
      </c>
      <c r="L93" t="s">
        <v>715</v>
      </c>
      <c r="M93" t="s">
        <v>712</v>
      </c>
      <c r="N93" t="s">
        <v>36</v>
      </c>
      <c r="O93" t="s">
        <v>36</v>
      </c>
      <c r="P93" t="s">
        <v>719</v>
      </c>
      <c r="Q93" s="1">
        <v>0</v>
      </c>
      <c r="R93" s="1">
        <v>0</v>
      </c>
      <c r="S93" s="1">
        <v>0</v>
      </c>
      <c r="T93" s="281">
        <v>0</v>
      </c>
      <c r="U93" s="1">
        <v>6339</v>
      </c>
      <c r="V93" s="274">
        <v>2002</v>
      </c>
      <c r="W93" t="s">
        <v>803</v>
      </c>
    </row>
    <row r="94" spans="1:23" ht="12.75" customHeight="1">
      <c r="A94">
        <v>1642</v>
      </c>
      <c r="B94" t="s">
        <v>33</v>
      </c>
      <c r="D94" t="s">
        <v>21</v>
      </c>
      <c r="E94" t="s">
        <v>408</v>
      </c>
      <c r="F94">
        <v>56401</v>
      </c>
      <c r="G94" t="s">
        <v>65</v>
      </c>
      <c r="H94" t="s">
        <v>714</v>
      </c>
      <c r="I94" t="s">
        <v>48</v>
      </c>
      <c r="J94">
        <v>22</v>
      </c>
      <c r="K94">
        <v>2</v>
      </c>
      <c r="L94" t="s">
        <v>715</v>
      </c>
      <c r="M94" t="s">
        <v>712</v>
      </c>
      <c r="N94" t="s">
        <v>36</v>
      </c>
      <c r="O94" t="s">
        <v>36</v>
      </c>
      <c r="P94" t="s">
        <v>717</v>
      </c>
      <c r="Q94" s="1">
        <v>361896</v>
      </c>
      <c r="R94" s="1">
        <v>361896</v>
      </c>
      <c r="S94" s="1">
        <v>368988</v>
      </c>
      <c r="T94" s="281">
        <v>368988</v>
      </c>
      <c r="U94" s="1">
        <v>17323</v>
      </c>
      <c r="V94" s="274">
        <v>2002</v>
      </c>
      <c r="W94" t="s">
        <v>803</v>
      </c>
    </row>
    <row r="95" spans="1:23" ht="12.75" customHeight="1">
      <c r="A95">
        <v>1642</v>
      </c>
      <c r="B95" t="s">
        <v>33</v>
      </c>
      <c r="D95" t="s">
        <v>21</v>
      </c>
      <c r="E95" t="s">
        <v>408</v>
      </c>
      <c r="F95">
        <v>56401</v>
      </c>
      <c r="G95" t="s">
        <v>65</v>
      </c>
      <c r="H95" t="s">
        <v>714</v>
      </c>
      <c r="I95" t="s">
        <v>48</v>
      </c>
      <c r="J95">
        <v>22</v>
      </c>
      <c r="K95">
        <v>2</v>
      </c>
      <c r="L95" t="s">
        <v>715</v>
      </c>
      <c r="M95" t="s">
        <v>712</v>
      </c>
      <c r="N95" t="s">
        <v>50</v>
      </c>
      <c r="O95" t="s">
        <v>50</v>
      </c>
      <c r="P95" t="s">
        <v>713</v>
      </c>
      <c r="Q95" s="1">
        <v>9162</v>
      </c>
      <c r="R95" s="1">
        <v>9162</v>
      </c>
      <c r="S95" s="1">
        <v>58179</v>
      </c>
      <c r="T95" s="281">
        <v>58179</v>
      </c>
      <c r="U95" s="1">
        <v>5247</v>
      </c>
      <c r="V95" s="274">
        <v>2002</v>
      </c>
      <c r="W95" t="s">
        <v>803</v>
      </c>
    </row>
    <row r="96" spans="1:22" ht="12.75" customHeight="1">
      <c r="A96">
        <v>1643</v>
      </c>
      <c r="B96" t="s">
        <v>33</v>
      </c>
      <c r="D96" t="s">
        <v>476</v>
      </c>
      <c r="E96" t="s">
        <v>408</v>
      </c>
      <c r="F96">
        <v>56401</v>
      </c>
      <c r="G96" t="s">
        <v>65</v>
      </c>
      <c r="H96" t="s">
        <v>714</v>
      </c>
      <c r="I96" t="s">
        <v>48</v>
      </c>
      <c r="J96">
        <v>22</v>
      </c>
      <c r="K96">
        <v>2</v>
      </c>
      <c r="L96" t="s">
        <v>715</v>
      </c>
      <c r="M96" t="s">
        <v>712</v>
      </c>
      <c r="N96" t="s">
        <v>63</v>
      </c>
      <c r="O96" t="s">
        <v>55</v>
      </c>
      <c r="P96" t="s">
        <v>713</v>
      </c>
      <c r="Q96" s="1">
        <v>383</v>
      </c>
      <c r="R96" s="1">
        <v>383</v>
      </c>
      <c r="S96" s="1">
        <v>2173</v>
      </c>
      <c r="T96" s="1">
        <v>2173</v>
      </c>
      <c r="U96" s="1">
        <v>132</v>
      </c>
      <c r="V96" s="274">
        <v>2002</v>
      </c>
    </row>
    <row r="97" spans="1:22" ht="12.75" customHeight="1">
      <c r="A97">
        <v>1660</v>
      </c>
      <c r="B97" t="s">
        <v>33</v>
      </c>
      <c r="D97" t="s">
        <v>22</v>
      </c>
      <c r="E97" t="s">
        <v>23</v>
      </c>
      <c r="F97">
        <v>2144</v>
      </c>
      <c r="G97" t="s">
        <v>65</v>
      </c>
      <c r="H97" t="s">
        <v>714</v>
      </c>
      <c r="I97" t="s">
        <v>48</v>
      </c>
      <c r="J97">
        <v>22</v>
      </c>
      <c r="K97">
        <v>1</v>
      </c>
      <c r="L97" t="s">
        <v>711</v>
      </c>
      <c r="M97" t="s">
        <v>712</v>
      </c>
      <c r="N97" t="s">
        <v>41</v>
      </c>
      <c r="O97" t="s">
        <v>41</v>
      </c>
      <c r="P97" t="s">
        <v>713</v>
      </c>
      <c r="Q97" s="1">
        <v>5870</v>
      </c>
      <c r="R97" s="1">
        <v>5870</v>
      </c>
      <c r="S97" s="1">
        <v>33774</v>
      </c>
      <c r="T97" s="1">
        <v>33774</v>
      </c>
      <c r="U97" s="1">
        <v>3356</v>
      </c>
      <c r="V97" s="274">
        <v>2002</v>
      </c>
    </row>
    <row r="98" spans="1:22" ht="12.75" customHeight="1">
      <c r="A98">
        <v>1660</v>
      </c>
      <c r="B98" t="s">
        <v>33</v>
      </c>
      <c r="D98" t="s">
        <v>22</v>
      </c>
      <c r="E98" t="s">
        <v>23</v>
      </c>
      <c r="F98">
        <v>2144</v>
      </c>
      <c r="G98" t="s">
        <v>65</v>
      </c>
      <c r="H98" t="s">
        <v>714</v>
      </c>
      <c r="I98" t="s">
        <v>48</v>
      </c>
      <c r="J98">
        <v>22</v>
      </c>
      <c r="K98">
        <v>1</v>
      </c>
      <c r="L98" t="s">
        <v>711</v>
      </c>
      <c r="M98" t="s">
        <v>712</v>
      </c>
      <c r="N98" t="s">
        <v>36</v>
      </c>
      <c r="O98" t="s">
        <v>36</v>
      </c>
      <c r="P98" t="s">
        <v>719</v>
      </c>
      <c r="Q98" s="1">
        <v>0</v>
      </c>
      <c r="R98" s="1">
        <v>0</v>
      </c>
      <c r="S98" s="1">
        <v>0</v>
      </c>
      <c r="T98" s="1">
        <v>0</v>
      </c>
      <c r="U98" s="1">
        <v>0</v>
      </c>
      <c r="V98" s="274">
        <v>2002</v>
      </c>
    </row>
    <row r="99" spans="1:22" ht="12.75" customHeight="1">
      <c r="A99">
        <v>1660</v>
      </c>
      <c r="B99" t="s">
        <v>33</v>
      </c>
      <c r="D99" t="s">
        <v>22</v>
      </c>
      <c r="E99" t="s">
        <v>23</v>
      </c>
      <c r="F99">
        <v>2144</v>
      </c>
      <c r="G99" t="s">
        <v>65</v>
      </c>
      <c r="H99" t="s">
        <v>714</v>
      </c>
      <c r="I99" t="s">
        <v>48</v>
      </c>
      <c r="J99">
        <v>22</v>
      </c>
      <c r="K99">
        <v>1</v>
      </c>
      <c r="L99" t="s">
        <v>711</v>
      </c>
      <c r="M99" t="s">
        <v>712</v>
      </c>
      <c r="N99" t="s">
        <v>36</v>
      </c>
      <c r="O99" t="s">
        <v>36</v>
      </c>
      <c r="P99" t="s">
        <v>717</v>
      </c>
      <c r="Q99" s="1">
        <v>774793</v>
      </c>
      <c r="R99" s="1">
        <v>774793</v>
      </c>
      <c r="S99" s="1">
        <v>796476</v>
      </c>
      <c r="T99" s="1">
        <v>796476</v>
      </c>
      <c r="U99" s="1">
        <v>74813</v>
      </c>
      <c r="V99" s="274">
        <v>2002</v>
      </c>
    </row>
    <row r="100" spans="1:22" ht="12.75" customHeight="1">
      <c r="A100">
        <v>1670</v>
      </c>
      <c r="B100" t="s">
        <v>33</v>
      </c>
      <c r="D100" t="s">
        <v>477</v>
      </c>
      <c r="E100" t="s">
        <v>478</v>
      </c>
      <c r="F100">
        <v>9442</v>
      </c>
      <c r="G100" t="s">
        <v>65</v>
      </c>
      <c r="H100" t="s">
        <v>714</v>
      </c>
      <c r="I100" t="s">
        <v>48</v>
      </c>
      <c r="J100">
        <v>22</v>
      </c>
      <c r="K100">
        <v>1</v>
      </c>
      <c r="L100" t="s">
        <v>711</v>
      </c>
      <c r="M100" t="s">
        <v>712</v>
      </c>
      <c r="N100" t="s">
        <v>41</v>
      </c>
      <c r="O100" t="s">
        <v>41</v>
      </c>
      <c r="P100" t="s">
        <v>713</v>
      </c>
      <c r="Q100" s="1">
        <v>2405</v>
      </c>
      <c r="R100" s="1">
        <v>2405</v>
      </c>
      <c r="S100" s="1">
        <v>13947</v>
      </c>
      <c r="T100" s="1">
        <v>13947</v>
      </c>
      <c r="U100" s="1">
        <v>2028.999</v>
      </c>
      <c r="V100" s="274">
        <v>2002</v>
      </c>
    </row>
    <row r="101" spans="1:22" ht="12.75" customHeight="1">
      <c r="A101">
        <v>1670</v>
      </c>
      <c r="B101" t="s">
        <v>33</v>
      </c>
      <c r="D101" t="s">
        <v>477</v>
      </c>
      <c r="E101" t="s">
        <v>478</v>
      </c>
      <c r="F101">
        <v>9442</v>
      </c>
      <c r="G101" t="s">
        <v>65</v>
      </c>
      <c r="H101" t="s">
        <v>714</v>
      </c>
      <c r="I101" t="s">
        <v>48</v>
      </c>
      <c r="J101">
        <v>22</v>
      </c>
      <c r="K101">
        <v>1</v>
      </c>
      <c r="L101" t="s">
        <v>711</v>
      </c>
      <c r="M101" t="s">
        <v>712</v>
      </c>
      <c r="N101" t="s">
        <v>36</v>
      </c>
      <c r="O101" t="s">
        <v>36</v>
      </c>
      <c r="P101" t="s">
        <v>713</v>
      </c>
      <c r="Q101" s="1">
        <v>8301.02</v>
      </c>
      <c r="R101" s="1">
        <v>8301.02</v>
      </c>
      <c r="S101" s="1">
        <v>8302</v>
      </c>
      <c r="T101" s="1">
        <v>8302</v>
      </c>
      <c r="U101" s="1">
        <v>788</v>
      </c>
      <c r="V101" s="274">
        <v>2002</v>
      </c>
    </row>
    <row r="102" spans="1:22" ht="12.75" customHeight="1">
      <c r="A102">
        <v>1678</v>
      </c>
      <c r="B102" t="s">
        <v>33</v>
      </c>
      <c r="D102" t="s">
        <v>24</v>
      </c>
      <c r="E102" t="s">
        <v>25</v>
      </c>
      <c r="F102">
        <v>14605</v>
      </c>
      <c r="G102" t="s">
        <v>65</v>
      </c>
      <c r="H102" t="s">
        <v>714</v>
      </c>
      <c r="I102" t="s">
        <v>48</v>
      </c>
      <c r="J102">
        <v>22</v>
      </c>
      <c r="K102">
        <v>1</v>
      </c>
      <c r="L102" t="s">
        <v>711</v>
      </c>
      <c r="M102" t="s">
        <v>712</v>
      </c>
      <c r="N102" t="s">
        <v>41</v>
      </c>
      <c r="O102" t="s">
        <v>41</v>
      </c>
      <c r="P102" t="s">
        <v>713</v>
      </c>
      <c r="Q102" s="1">
        <v>8419</v>
      </c>
      <c r="R102" s="1">
        <v>8419</v>
      </c>
      <c r="S102" s="1">
        <v>47150</v>
      </c>
      <c r="T102" s="1">
        <v>47150</v>
      </c>
      <c r="U102" s="1">
        <v>4787</v>
      </c>
      <c r="V102" s="274">
        <v>2002</v>
      </c>
    </row>
    <row r="103" spans="1:22" ht="12.75" customHeight="1">
      <c r="A103">
        <v>1678</v>
      </c>
      <c r="B103" t="s">
        <v>33</v>
      </c>
      <c r="D103" t="s">
        <v>24</v>
      </c>
      <c r="E103" t="s">
        <v>25</v>
      </c>
      <c r="F103">
        <v>14605</v>
      </c>
      <c r="G103" t="s">
        <v>65</v>
      </c>
      <c r="H103" t="s">
        <v>714</v>
      </c>
      <c r="I103" t="s">
        <v>48</v>
      </c>
      <c r="J103">
        <v>22</v>
      </c>
      <c r="K103">
        <v>1</v>
      </c>
      <c r="L103" t="s">
        <v>711</v>
      </c>
      <c r="M103" t="s">
        <v>712</v>
      </c>
      <c r="N103" t="s">
        <v>36</v>
      </c>
      <c r="O103" t="s">
        <v>36</v>
      </c>
      <c r="P103" t="s">
        <v>719</v>
      </c>
      <c r="Q103" s="1">
        <v>0</v>
      </c>
      <c r="R103" s="1">
        <v>0</v>
      </c>
      <c r="S103" s="1">
        <v>0</v>
      </c>
      <c r="T103" s="1">
        <v>0</v>
      </c>
      <c r="U103" s="1">
        <v>0</v>
      </c>
      <c r="V103" s="274">
        <v>2002</v>
      </c>
    </row>
    <row r="104" spans="1:22" ht="12.75" customHeight="1">
      <c r="A104">
        <v>1678</v>
      </c>
      <c r="B104" t="s">
        <v>33</v>
      </c>
      <c r="D104" t="s">
        <v>24</v>
      </c>
      <c r="E104" t="s">
        <v>25</v>
      </c>
      <c r="F104">
        <v>14605</v>
      </c>
      <c r="G104" t="s">
        <v>65</v>
      </c>
      <c r="H104" t="s">
        <v>714</v>
      </c>
      <c r="I104" t="s">
        <v>48</v>
      </c>
      <c r="J104">
        <v>22</v>
      </c>
      <c r="K104">
        <v>1</v>
      </c>
      <c r="L104" t="s">
        <v>711</v>
      </c>
      <c r="M104" t="s">
        <v>712</v>
      </c>
      <c r="N104" t="s">
        <v>36</v>
      </c>
      <c r="O104" t="s">
        <v>36</v>
      </c>
      <c r="P104" t="s">
        <v>717</v>
      </c>
      <c r="Q104" s="1">
        <v>87667</v>
      </c>
      <c r="R104" s="1">
        <v>87667</v>
      </c>
      <c r="S104" s="1">
        <v>88697</v>
      </c>
      <c r="T104" s="1">
        <v>88697</v>
      </c>
      <c r="U104" s="1">
        <v>6443</v>
      </c>
      <c r="V104" s="274">
        <v>2002</v>
      </c>
    </row>
    <row r="105" spans="1:23" ht="12.75" customHeight="1">
      <c r="A105">
        <v>1682</v>
      </c>
      <c r="B105" t="s">
        <v>33</v>
      </c>
      <c r="D105" t="s">
        <v>26</v>
      </c>
      <c r="E105" t="s">
        <v>27</v>
      </c>
      <c r="F105">
        <v>18488</v>
      </c>
      <c r="G105" t="s">
        <v>65</v>
      </c>
      <c r="H105" t="s">
        <v>714</v>
      </c>
      <c r="I105" t="s">
        <v>48</v>
      </c>
      <c r="J105">
        <v>22</v>
      </c>
      <c r="K105">
        <v>1</v>
      </c>
      <c r="L105" t="s">
        <v>711</v>
      </c>
      <c r="M105" t="s">
        <v>712</v>
      </c>
      <c r="N105" t="s">
        <v>41</v>
      </c>
      <c r="O105" t="s">
        <v>41</v>
      </c>
      <c r="P105" t="s">
        <v>713</v>
      </c>
      <c r="Q105" s="1">
        <v>0</v>
      </c>
      <c r="R105" s="1">
        <v>0</v>
      </c>
      <c r="S105" s="1">
        <v>0</v>
      </c>
      <c r="T105" s="280">
        <v>0</v>
      </c>
      <c r="U105" s="1">
        <v>0</v>
      </c>
      <c r="V105" s="274">
        <v>2002</v>
      </c>
      <c r="W105" t="s">
        <v>803</v>
      </c>
    </row>
    <row r="106" spans="1:23" ht="12.75" customHeight="1">
      <c r="A106">
        <v>1682</v>
      </c>
      <c r="B106" t="s">
        <v>33</v>
      </c>
      <c r="D106" t="s">
        <v>26</v>
      </c>
      <c r="E106" t="s">
        <v>27</v>
      </c>
      <c r="F106">
        <v>18488</v>
      </c>
      <c r="G106" t="s">
        <v>65</v>
      </c>
      <c r="H106" t="s">
        <v>714</v>
      </c>
      <c r="I106" t="s">
        <v>48</v>
      </c>
      <c r="J106">
        <v>22</v>
      </c>
      <c r="K106">
        <v>1</v>
      </c>
      <c r="L106" t="s">
        <v>711</v>
      </c>
      <c r="M106" t="s">
        <v>712</v>
      </c>
      <c r="N106" t="s">
        <v>36</v>
      </c>
      <c r="O106" t="s">
        <v>36</v>
      </c>
      <c r="P106" t="s">
        <v>717</v>
      </c>
      <c r="Q106" s="1">
        <v>1528191</v>
      </c>
      <c r="R106" s="1">
        <v>1528191</v>
      </c>
      <c r="S106" s="1">
        <v>1563116</v>
      </c>
      <c r="T106" s="280">
        <v>1563116</v>
      </c>
      <c r="U106" s="1">
        <v>144566</v>
      </c>
      <c r="V106" s="274">
        <v>2002</v>
      </c>
      <c r="W106" t="s">
        <v>803</v>
      </c>
    </row>
    <row r="107" spans="1:23" ht="12.75" customHeight="1">
      <c r="A107">
        <v>1682</v>
      </c>
      <c r="B107" t="s">
        <v>33</v>
      </c>
      <c r="D107" t="s">
        <v>26</v>
      </c>
      <c r="E107" t="s">
        <v>27</v>
      </c>
      <c r="F107">
        <v>18488</v>
      </c>
      <c r="G107" t="s">
        <v>65</v>
      </c>
      <c r="H107" t="s">
        <v>714</v>
      </c>
      <c r="I107" t="s">
        <v>48</v>
      </c>
      <c r="J107">
        <v>22</v>
      </c>
      <c r="K107">
        <v>1</v>
      </c>
      <c r="L107" t="s">
        <v>711</v>
      </c>
      <c r="M107" t="s">
        <v>712</v>
      </c>
      <c r="N107" t="s">
        <v>50</v>
      </c>
      <c r="O107" t="s">
        <v>50</v>
      </c>
      <c r="P107" t="s">
        <v>713</v>
      </c>
      <c r="Q107" s="1">
        <v>72110</v>
      </c>
      <c r="R107" s="1">
        <v>72110</v>
      </c>
      <c r="S107" s="1">
        <v>450334</v>
      </c>
      <c r="T107" s="280">
        <v>450334</v>
      </c>
      <c r="U107" s="1">
        <v>39946</v>
      </c>
      <c r="V107" s="274">
        <v>2002</v>
      </c>
      <c r="W107" t="s">
        <v>803</v>
      </c>
    </row>
    <row r="108" spans="1:22" ht="12.75" customHeight="1">
      <c r="A108">
        <v>2349</v>
      </c>
      <c r="B108" t="s">
        <v>33</v>
      </c>
      <c r="D108" t="s">
        <v>72</v>
      </c>
      <c r="E108" t="s">
        <v>16</v>
      </c>
      <c r="F108">
        <v>50048</v>
      </c>
      <c r="G108" t="s">
        <v>73</v>
      </c>
      <c r="H108" t="s">
        <v>714</v>
      </c>
      <c r="I108" t="s">
        <v>48</v>
      </c>
      <c r="J108">
        <v>22</v>
      </c>
      <c r="K108">
        <v>2</v>
      </c>
      <c r="L108" t="s">
        <v>715</v>
      </c>
      <c r="M108" t="s">
        <v>712</v>
      </c>
      <c r="N108" t="s">
        <v>34</v>
      </c>
      <c r="O108" t="s">
        <v>35</v>
      </c>
      <c r="P108"/>
      <c r="Q108" s="1">
        <v>0</v>
      </c>
      <c r="R108" s="1">
        <v>0</v>
      </c>
      <c r="S108" s="1">
        <v>3240456.58</v>
      </c>
      <c r="T108" s="1">
        <v>3240456.58</v>
      </c>
      <c r="U108" s="1">
        <v>318535</v>
      </c>
      <c r="V108" s="274">
        <v>2002</v>
      </c>
    </row>
    <row r="109" spans="1:22" ht="12.75" customHeight="1">
      <c r="A109">
        <v>2351</v>
      </c>
      <c r="B109" t="s">
        <v>33</v>
      </c>
      <c r="D109" t="s">
        <v>74</v>
      </c>
      <c r="E109" t="s">
        <v>16</v>
      </c>
      <c r="F109">
        <v>50048</v>
      </c>
      <c r="G109" t="s">
        <v>73</v>
      </c>
      <c r="H109" t="s">
        <v>714</v>
      </c>
      <c r="I109" t="s">
        <v>48</v>
      </c>
      <c r="J109">
        <v>22</v>
      </c>
      <c r="K109">
        <v>2</v>
      </c>
      <c r="L109" t="s">
        <v>715</v>
      </c>
      <c r="M109" t="s">
        <v>712</v>
      </c>
      <c r="N109" t="s">
        <v>34</v>
      </c>
      <c r="O109" t="s">
        <v>35</v>
      </c>
      <c r="P109"/>
      <c r="Q109" s="1">
        <v>0</v>
      </c>
      <c r="R109" s="1">
        <v>0</v>
      </c>
      <c r="S109" s="1">
        <v>2760769.11</v>
      </c>
      <c r="T109" s="1">
        <v>2760769.11</v>
      </c>
      <c r="U109" s="1">
        <v>271382</v>
      </c>
      <c r="V109" s="274">
        <v>2002</v>
      </c>
    </row>
    <row r="110" spans="1:22" ht="12.75" customHeight="1">
      <c r="A110">
        <v>2354</v>
      </c>
      <c r="B110" t="s">
        <v>33</v>
      </c>
      <c r="D110" t="s">
        <v>75</v>
      </c>
      <c r="E110" t="s">
        <v>76</v>
      </c>
      <c r="F110">
        <v>15472</v>
      </c>
      <c r="G110" t="s">
        <v>73</v>
      </c>
      <c r="H110" t="s">
        <v>714</v>
      </c>
      <c r="I110" t="s">
        <v>48</v>
      </c>
      <c r="J110">
        <v>22</v>
      </c>
      <c r="K110">
        <v>1</v>
      </c>
      <c r="L110" t="s">
        <v>711</v>
      </c>
      <c r="M110" t="s">
        <v>712</v>
      </c>
      <c r="N110" t="s">
        <v>34</v>
      </c>
      <c r="O110" t="s">
        <v>35</v>
      </c>
      <c r="P110"/>
      <c r="Q110" s="1">
        <v>0</v>
      </c>
      <c r="R110" s="1">
        <v>0</v>
      </c>
      <c r="S110" s="1">
        <v>704073.34</v>
      </c>
      <c r="T110" s="1">
        <v>704073.34</v>
      </c>
      <c r="U110" s="1">
        <v>69210</v>
      </c>
      <c r="V110" s="274">
        <v>2002</v>
      </c>
    </row>
    <row r="111" spans="1:22" ht="12.75" customHeight="1">
      <c r="A111">
        <v>2355</v>
      </c>
      <c r="B111" t="s">
        <v>33</v>
      </c>
      <c r="D111" t="s">
        <v>77</v>
      </c>
      <c r="E111" t="s">
        <v>76</v>
      </c>
      <c r="F111">
        <v>15472</v>
      </c>
      <c r="G111" t="s">
        <v>73</v>
      </c>
      <c r="H111" t="s">
        <v>714</v>
      </c>
      <c r="I111" t="s">
        <v>48</v>
      </c>
      <c r="J111">
        <v>22</v>
      </c>
      <c r="K111">
        <v>1</v>
      </c>
      <c r="L111" t="s">
        <v>711</v>
      </c>
      <c r="M111" t="s">
        <v>712</v>
      </c>
      <c r="N111" t="s">
        <v>34</v>
      </c>
      <c r="O111" t="s">
        <v>35</v>
      </c>
      <c r="P111"/>
      <c r="Q111" s="1">
        <v>0</v>
      </c>
      <c r="R111" s="1">
        <v>0</v>
      </c>
      <c r="S111" s="1">
        <v>346115.99</v>
      </c>
      <c r="T111" s="1">
        <v>346115.99</v>
      </c>
      <c r="U111" s="1">
        <v>34023</v>
      </c>
      <c r="V111" s="274">
        <v>2002</v>
      </c>
    </row>
    <row r="112" spans="1:22" ht="12.75" customHeight="1">
      <c r="A112">
        <v>2356</v>
      </c>
      <c r="B112" t="s">
        <v>33</v>
      </c>
      <c r="D112" t="s">
        <v>479</v>
      </c>
      <c r="E112" t="s">
        <v>76</v>
      </c>
      <c r="F112">
        <v>15472</v>
      </c>
      <c r="G112" t="s">
        <v>73</v>
      </c>
      <c r="H112" t="s">
        <v>714</v>
      </c>
      <c r="I112" t="s">
        <v>48</v>
      </c>
      <c r="J112">
        <v>22</v>
      </c>
      <c r="K112">
        <v>1</v>
      </c>
      <c r="L112" t="s">
        <v>711</v>
      </c>
      <c r="M112" t="s">
        <v>712</v>
      </c>
      <c r="N112" t="s">
        <v>34</v>
      </c>
      <c r="O112" t="s">
        <v>35</v>
      </c>
      <c r="P112"/>
      <c r="Q112" s="1">
        <v>0</v>
      </c>
      <c r="R112" s="1">
        <v>0</v>
      </c>
      <c r="S112" s="1">
        <v>207590.24</v>
      </c>
      <c r="T112" s="1">
        <v>207590.24</v>
      </c>
      <c r="U112" s="1">
        <v>20406</v>
      </c>
      <c r="V112" s="274">
        <v>2002</v>
      </c>
    </row>
    <row r="113" spans="1:22" ht="12.75" customHeight="1">
      <c r="A113">
        <v>2357</v>
      </c>
      <c r="B113" t="s">
        <v>33</v>
      </c>
      <c r="D113" t="s">
        <v>78</v>
      </c>
      <c r="E113" t="s">
        <v>76</v>
      </c>
      <c r="F113">
        <v>15472</v>
      </c>
      <c r="G113" t="s">
        <v>73</v>
      </c>
      <c r="H113" t="s">
        <v>714</v>
      </c>
      <c r="I113" t="s">
        <v>48</v>
      </c>
      <c r="J113">
        <v>22</v>
      </c>
      <c r="K113">
        <v>1</v>
      </c>
      <c r="L113" t="s">
        <v>711</v>
      </c>
      <c r="M113" t="s">
        <v>712</v>
      </c>
      <c r="N113" t="s">
        <v>34</v>
      </c>
      <c r="O113" t="s">
        <v>35</v>
      </c>
      <c r="P113"/>
      <c r="Q113" s="1">
        <v>0</v>
      </c>
      <c r="R113" s="1">
        <v>0</v>
      </c>
      <c r="S113" s="1">
        <v>342118.01</v>
      </c>
      <c r="T113" s="1">
        <v>342118.01</v>
      </c>
      <c r="U113" s="1">
        <v>33630</v>
      </c>
      <c r="V113" s="274">
        <v>2002</v>
      </c>
    </row>
    <row r="114" spans="1:22" ht="12.75" customHeight="1">
      <c r="A114">
        <v>2358</v>
      </c>
      <c r="B114" t="s">
        <v>33</v>
      </c>
      <c r="D114" t="s">
        <v>480</v>
      </c>
      <c r="E114" t="s">
        <v>76</v>
      </c>
      <c r="F114">
        <v>15472</v>
      </c>
      <c r="G114" t="s">
        <v>73</v>
      </c>
      <c r="H114" t="s">
        <v>714</v>
      </c>
      <c r="I114" t="s">
        <v>48</v>
      </c>
      <c r="J114">
        <v>22</v>
      </c>
      <c r="K114">
        <v>1</v>
      </c>
      <c r="L114" t="s">
        <v>711</v>
      </c>
      <c r="M114" t="s">
        <v>712</v>
      </c>
      <c r="N114" t="s">
        <v>34</v>
      </c>
      <c r="O114" t="s">
        <v>35</v>
      </c>
      <c r="P114"/>
      <c r="Q114" s="1">
        <v>0</v>
      </c>
      <c r="R114" s="1">
        <v>0</v>
      </c>
      <c r="S114" s="1">
        <v>90203.99</v>
      </c>
      <c r="T114" s="1">
        <v>90203.99</v>
      </c>
      <c r="U114" s="1">
        <v>8867</v>
      </c>
      <c r="V114" s="274">
        <v>2002</v>
      </c>
    </row>
    <row r="115" spans="1:22" ht="12.75" customHeight="1">
      <c r="A115">
        <v>2359</v>
      </c>
      <c r="B115" t="s">
        <v>33</v>
      </c>
      <c r="D115" t="s">
        <v>481</v>
      </c>
      <c r="E115" t="s">
        <v>76</v>
      </c>
      <c r="F115">
        <v>15472</v>
      </c>
      <c r="G115" t="s">
        <v>73</v>
      </c>
      <c r="H115" t="s">
        <v>714</v>
      </c>
      <c r="I115" t="s">
        <v>48</v>
      </c>
      <c r="J115">
        <v>22</v>
      </c>
      <c r="K115">
        <v>1</v>
      </c>
      <c r="L115" t="s">
        <v>711</v>
      </c>
      <c r="M115" t="s">
        <v>712</v>
      </c>
      <c r="N115" t="s">
        <v>34</v>
      </c>
      <c r="O115" t="s">
        <v>35</v>
      </c>
      <c r="P115"/>
      <c r="Q115" s="1">
        <v>0</v>
      </c>
      <c r="R115" s="1">
        <v>0</v>
      </c>
      <c r="S115" s="1">
        <v>72553.84</v>
      </c>
      <c r="T115" s="1">
        <v>72553.84</v>
      </c>
      <c r="U115" s="1">
        <v>7132</v>
      </c>
      <c r="V115" s="274">
        <v>2002</v>
      </c>
    </row>
    <row r="116" spans="1:22" ht="12.75" customHeight="1">
      <c r="A116">
        <v>2360</v>
      </c>
      <c r="B116" t="s">
        <v>33</v>
      </c>
      <c r="D116" t="s">
        <v>482</v>
      </c>
      <c r="E116" t="s">
        <v>76</v>
      </c>
      <c r="F116">
        <v>15472</v>
      </c>
      <c r="G116" t="s">
        <v>73</v>
      </c>
      <c r="H116" t="s">
        <v>714</v>
      </c>
      <c r="I116" t="s">
        <v>48</v>
      </c>
      <c r="J116">
        <v>22</v>
      </c>
      <c r="K116">
        <v>1</v>
      </c>
      <c r="L116" t="s">
        <v>711</v>
      </c>
      <c r="M116" t="s">
        <v>712</v>
      </c>
      <c r="N116" t="s">
        <v>34</v>
      </c>
      <c r="O116" t="s">
        <v>35</v>
      </c>
      <c r="P116"/>
      <c r="Q116" s="1">
        <v>0</v>
      </c>
      <c r="R116" s="1">
        <v>0</v>
      </c>
      <c r="S116" s="1">
        <v>84242.63</v>
      </c>
      <c r="T116" s="1">
        <v>84242.63</v>
      </c>
      <c r="U116" s="1">
        <v>8281</v>
      </c>
      <c r="V116" s="274">
        <v>2002</v>
      </c>
    </row>
    <row r="117" spans="1:22" ht="12.75" customHeight="1">
      <c r="A117">
        <v>2362</v>
      </c>
      <c r="B117" t="s">
        <v>33</v>
      </c>
      <c r="D117" t="s">
        <v>483</v>
      </c>
      <c r="E117" t="s">
        <v>76</v>
      </c>
      <c r="F117">
        <v>15472</v>
      </c>
      <c r="G117" t="s">
        <v>73</v>
      </c>
      <c r="H117" t="s">
        <v>714</v>
      </c>
      <c r="I117" t="s">
        <v>48</v>
      </c>
      <c r="J117">
        <v>22</v>
      </c>
      <c r="K117">
        <v>1</v>
      </c>
      <c r="L117" t="s">
        <v>711</v>
      </c>
      <c r="M117" t="s">
        <v>712</v>
      </c>
      <c r="N117" t="s">
        <v>41</v>
      </c>
      <c r="O117" t="s">
        <v>41</v>
      </c>
      <c r="P117" t="s">
        <v>713</v>
      </c>
      <c r="Q117" s="1">
        <v>2792.04</v>
      </c>
      <c r="R117" s="1">
        <v>2792.04</v>
      </c>
      <c r="S117" s="1">
        <v>16193</v>
      </c>
      <c r="T117" s="1">
        <v>16193</v>
      </c>
      <c r="U117" s="1">
        <v>831</v>
      </c>
      <c r="V117" s="274">
        <v>2002</v>
      </c>
    </row>
    <row r="118" spans="1:23" ht="12.75" customHeight="1">
      <c r="A118">
        <v>2364</v>
      </c>
      <c r="B118" t="s">
        <v>33</v>
      </c>
      <c r="D118" t="s">
        <v>79</v>
      </c>
      <c r="E118" t="s">
        <v>76</v>
      </c>
      <c r="F118">
        <v>15472</v>
      </c>
      <c r="G118" t="s">
        <v>73</v>
      </c>
      <c r="H118" t="s">
        <v>714</v>
      </c>
      <c r="I118" t="s">
        <v>48</v>
      </c>
      <c r="J118">
        <v>22</v>
      </c>
      <c r="K118">
        <v>1</v>
      </c>
      <c r="L118" t="s">
        <v>711</v>
      </c>
      <c r="M118" t="s">
        <v>712</v>
      </c>
      <c r="N118" t="s">
        <v>39</v>
      </c>
      <c r="O118" t="s">
        <v>40</v>
      </c>
      <c r="P118" t="s">
        <v>721</v>
      </c>
      <c r="Q118" s="1">
        <v>1097502</v>
      </c>
      <c r="R118" s="1">
        <v>1097502</v>
      </c>
      <c r="S118" s="1">
        <v>28854771</v>
      </c>
      <c r="T118" s="280">
        <v>28854771</v>
      </c>
      <c r="U118" s="1">
        <v>2870901</v>
      </c>
      <c r="V118" s="274">
        <v>2002</v>
      </c>
      <c r="W118" t="s">
        <v>803</v>
      </c>
    </row>
    <row r="119" spans="1:23" ht="12.75" customHeight="1">
      <c r="A119">
        <v>2364</v>
      </c>
      <c r="B119" t="s">
        <v>33</v>
      </c>
      <c r="D119" t="s">
        <v>79</v>
      </c>
      <c r="E119" t="s">
        <v>76</v>
      </c>
      <c r="F119">
        <v>15472</v>
      </c>
      <c r="G119" t="s">
        <v>73</v>
      </c>
      <c r="H119" t="s">
        <v>714</v>
      </c>
      <c r="I119" t="s">
        <v>48</v>
      </c>
      <c r="J119">
        <v>22</v>
      </c>
      <c r="K119">
        <v>1</v>
      </c>
      <c r="L119" t="s">
        <v>711</v>
      </c>
      <c r="M119" t="s">
        <v>712</v>
      </c>
      <c r="N119" t="s">
        <v>41</v>
      </c>
      <c r="O119" t="s">
        <v>41</v>
      </c>
      <c r="P119" t="s">
        <v>713</v>
      </c>
      <c r="Q119" s="1">
        <v>15482</v>
      </c>
      <c r="R119" s="1">
        <v>15482</v>
      </c>
      <c r="S119" s="1">
        <v>87018</v>
      </c>
      <c r="T119" s="280">
        <v>87018</v>
      </c>
      <c r="U119" s="1">
        <v>6546</v>
      </c>
      <c r="V119" s="274">
        <v>2002</v>
      </c>
      <c r="W119" t="s">
        <v>803</v>
      </c>
    </row>
    <row r="120" spans="1:23" ht="12.75" customHeight="1">
      <c r="A120">
        <v>2367</v>
      </c>
      <c r="B120" t="s">
        <v>33</v>
      </c>
      <c r="D120" t="s">
        <v>80</v>
      </c>
      <c r="E120" t="s">
        <v>76</v>
      </c>
      <c r="F120">
        <v>15472</v>
      </c>
      <c r="G120" t="s">
        <v>73</v>
      </c>
      <c r="H120" t="s">
        <v>714</v>
      </c>
      <c r="I120" t="s">
        <v>48</v>
      </c>
      <c r="J120">
        <v>22</v>
      </c>
      <c r="K120">
        <v>1</v>
      </c>
      <c r="L120" t="s">
        <v>711</v>
      </c>
      <c r="M120" t="s">
        <v>712</v>
      </c>
      <c r="N120" t="s">
        <v>39</v>
      </c>
      <c r="O120" t="s">
        <v>40</v>
      </c>
      <c r="P120" t="s">
        <v>721</v>
      </c>
      <c r="Q120" s="1">
        <v>429111</v>
      </c>
      <c r="R120" s="1">
        <v>429111</v>
      </c>
      <c r="S120" s="1">
        <v>10888911</v>
      </c>
      <c r="T120" s="281">
        <v>10888911</v>
      </c>
      <c r="U120" s="1">
        <v>851485</v>
      </c>
      <c r="V120" s="274">
        <v>2002</v>
      </c>
      <c r="W120" t="s">
        <v>803</v>
      </c>
    </row>
    <row r="121" spans="1:23" ht="12.75" customHeight="1">
      <c r="A121">
        <v>2367</v>
      </c>
      <c r="B121" t="s">
        <v>33</v>
      </c>
      <c r="D121" t="s">
        <v>80</v>
      </c>
      <c r="E121" t="s">
        <v>76</v>
      </c>
      <c r="F121">
        <v>15472</v>
      </c>
      <c r="G121" t="s">
        <v>73</v>
      </c>
      <c r="H121" t="s">
        <v>714</v>
      </c>
      <c r="I121" t="s">
        <v>48</v>
      </c>
      <c r="J121">
        <v>22</v>
      </c>
      <c r="K121">
        <v>1</v>
      </c>
      <c r="L121" t="s">
        <v>711</v>
      </c>
      <c r="M121" t="s">
        <v>712</v>
      </c>
      <c r="N121" t="s">
        <v>41</v>
      </c>
      <c r="O121" t="s">
        <v>41</v>
      </c>
      <c r="P121" t="s">
        <v>713</v>
      </c>
      <c r="Q121" s="1">
        <v>5448.01</v>
      </c>
      <c r="R121" s="1">
        <v>5448.01</v>
      </c>
      <c r="S121" s="1">
        <v>30504</v>
      </c>
      <c r="T121" s="281">
        <v>30504</v>
      </c>
      <c r="U121" s="1">
        <v>2157</v>
      </c>
      <c r="V121" s="274">
        <v>2002</v>
      </c>
      <c r="W121" t="s">
        <v>803</v>
      </c>
    </row>
    <row r="122" spans="1:23" ht="12.75" customHeight="1">
      <c r="A122">
        <v>2367</v>
      </c>
      <c r="B122" t="s">
        <v>33</v>
      </c>
      <c r="D122" t="s">
        <v>80</v>
      </c>
      <c r="E122" t="s">
        <v>76</v>
      </c>
      <c r="F122">
        <v>15472</v>
      </c>
      <c r="G122" t="s">
        <v>73</v>
      </c>
      <c r="H122" t="s">
        <v>714</v>
      </c>
      <c r="I122" t="s">
        <v>48</v>
      </c>
      <c r="J122">
        <v>22</v>
      </c>
      <c r="K122">
        <v>1</v>
      </c>
      <c r="L122" t="s">
        <v>711</v>
      </c>
      <c r="M122" t="s">
        <v>712</v>
      </c>
      <c r="N122" t="s">
        <v>36</v>
      </c>
      <c r="O122" t="s">
        <v>36</v>
      </c>
      <c r="P122" t="s">
        <v>719</v>
      </c>
      <c r="Q122" s="1">
        <v>0</v>
      </c>
      <c r="R122" s="1">
        <v>0</v>
      </c>
      <c r="S122" s="1">
        <v>0</v>
      </c>
      <c r="T122" s="281">
        <v>0</v>
      </c>
      <c r="U122" s="1">
        <v>0</v>
      </c>
      <c r="V122" s="274">
        <v>2002</v>
      </c>
      <c r="W122" t="s">
        <v>803</v>
      </c>
    </row>
    <row r="123" spans="1:23" ht="12.75" customHeight="1">
      <c r="A123">
        <v>2367</v>
      </c>
      <c r="B123" t="s">
        <v>33</v>
      </c>
      <c r="D123" t="s">
        <v>80</v>
      </c>
      <c r="E123" t="s">
        <v>76</v>
      </c>
      <c r="F123">
        <v>15472</v>
      </c>
      <c r="G123" t="s">
        <v>73</v>
      </c>
      <c r="H123" t="s">
        <v>714</v>
      </c>
      <c r="I123" t="s">
        <v>48</v>
      </c>
      <c r="J123">
        <v>22</v>
      </c>
      <c r="K123">
        <v>1</v>
      </c>
      <c r="L123" t="s">
        <v>711</v>
      </c>
      <c r="M123" t="s">
        <v>712</v>
      </c>
      <c r="N123" t="s">
        <v>36</v>
      </c>
      <c r="O123" t="s">
        <v>36</v>
      </c>
      <c r="P123" t="s">
        <v>717</v>
      </c>
      <c r="Q123" s="1">
        <v>990</v>
      </c>
      <c r="R123" s="1">
        <v>990</v>
      </c>
      <c r="S123" s="1">
        <v>1000</v>
      </c>
      <c r="T123" s="281">
        <v>1000</v>
      </c>
      <c r="U123" s="1">
        <v>76</v>
      </c>
      <c r="V123" s="274">
        <v>2002</v>
      </c>
      <c r="W123" t="s">
        <v>803</v>
      </c>
    </row>
    <row r="124" spans="1:23" ht="12.75" customHeight="1">
      <c r="A124">
        <v>2367</v>
      </c>
      <c r="B124" t="s">
        <v>33</v>
      </c>
      <c r="D124" t="s">
        <v>80</v>
      </c>
      <c r="E124" t="s">
        <v>76</v>
      </c>
      <c r="F124">
        <v>15472</v>
      </c>
      <c r="G124" t="s">
        <v>73</v>
      </c>
      <c r="H124" t="s">
        <v>714</v>
      </c>
      <c r="I124" t="s">
        <v>48</v>
      </c>
      <c r="J124">
        <v>22</v>
      </c>
      <c r="K124">
        <v>1</v>
      </c>
      <c r="L124" t="s">
        <v>711</v>
      </c>
      <c r="M124" t="s">
        <v>712</v>
      </c>
      <c r="N124" t="s">
        <v>50</v>
      </c>
      <c r="O124" t="s">
        <v>50</v>
      </c>
      <c r="P124" t="s">
        <v>713</v>
      </c>
      <c r="Q124" s="1">
        <v>35713</v>
      </c>
      <c r="R124" s="1">
        <v>35713</v>
      </c>
      <c r="S124" s="1">
        <v>224327</v>
      </c>
      <c r="T124" s="281">
        <v>224327</v>
      </c>
      <c r="U124" s="1">
        <v>19757</v>
      </c>
      <c r="V124" s="274">
        <v>2002</v>
      </c>
      <c r="W124" t="s">
        <v>803</v>
      </c>
    </row>
    <row r="125" spans="1:22" ht="12.75" customHeight="1">
      <c r="A125">
        <v>2368</v>
      </c>
      <c r="B125" t="s">
        <v>33</v>
      </c>
      <c r="D125" t="s">
        <v>81</v>
      </c>
      <c r="E125" t="s">
        <v>76</v>
      </c>
      <c r="F125">
        <v>15472</v>
      </c>
      <c r="G125" t="s">
        <v>73</v>
      </c>
      <c r="H125" t="s">
        <v>714</v>
      </c>
      <c r="I125" t="s">
        <v>48</v>
      </c>
      <c r="J125">
        <v>22</v>
      </c>
      <c r="K125">
        <v>1</v>
      </c>
      <c r="L125" t="s">
        <v>711</v>
      </c>
      <c r="M125" t="s">
        <v>712</v>
      </c>
      <c r="N125" t="s">
        <v>34</v>
      </c>
      <c r="O125" t="s">
        <v>35</v>
      </c>
      <c r="P125"/>
      <c r="Q125" s="1">
        <v>0</v>
      </c>
      <c r="R125" s="1">
        <v>0</v>
      </c>
      <c r="S125" s="1">
        <v>829486.08</v>
      </c>
      <c r="T125" s="1">
        <v>829486.08</v>
      </c>
      <c r="U125" s="1">
        <v>81538</v>
      </c>
      <c r="V125" s="274">
        <v>2002</v>
      </c>
    </row>
    <row r="126" spans="1:22" ht="12.75" customHeight="1">
      <c r="A126">
        <v>2369</v>
      </c>
      <c r="B126" t="s">
        <v>33</v>
      </c>
      <c r="D126" t="s">
        <v>484</v>
      </c>
      <c r="E126" t="s">
        <v>76</v>
      </c>
      <c r="F126">
        <v>15472</v>
      </c>
      <c r="G126" t="s">
        <v>73</v>
      </c>
      <c r="H126" t="s">
        <v>714</v>
      </c>
      <c r="I126" t="s">
        <v>48</v>
      </c>
      <c r="J126">
        <v>22</v>
      </c>
      <c r="K126">
        <v>1</v>
      </c>
      <c r="L126" t="s">
        <v>711</v>
      </c>
      <c r="M126" t="s">
        <v>712</v>
      </c>
      <c r="N126" t="s">
        <v>41</v>
      </c>
      <c r="O126" t="s">
        <v>41</v>
      </c>
      <c r="P126" t="s">
        <v>713</v>
      </c>
      <c r="Q126" s="1">
        <v>3518.8</v>
      </c>
      <c r="R126" s="1">
        <v>3518.8</v>
      </c>
      <c r="S126" s="1">
        <v>19603</v>
      </c>
      <c r="T126" s="1">
        <v>19603</v>
      </c>
      <c r="U126" s="1">
        <v>1304</v>
      </c>
      <c r="V126" s="274">
        <v>2002</v>
      </c>
    </row>
    <row r="127" spans="1:23" ht="12.75" customHeight="1">
      <c r="A127">
        <v>3236</v>
      </c>
      <c r="B127" t="s">
        <v>33</v>
      </c>
      <c r="D127" t="s">
        <v>83</v>
      </c>
      <c r="E127" t="s">
        <v>15</v>
      </c>
      <c r="F127">
        <v>50018</v>
      </c>
      <c r="G127" t="s">
        <v>84</v>
      </c>
      <c r="H127" t="s">
        <v>714</v>
      </c>
      <c r="I127" t="s">
        <v>48</v>
      </c>
      <c r="J127">
        <v>22</v>
      </c>
      <c r="K127">
        <v>2</v>
      </c>
      <c r="L127" t="s">
        <v>715</v>
      </c>
      <c r="M127" t="s">
        <v>712</v>
      </c>
      <c r="N127" t="s">
        <v>41</v>
      </c>
      <c r="O127" t="s">
        <v>41</v>
      </c>
      <c r="P127" t="s">
        <v>713</v>
      </c>
      <c r="Q127" s="1">
        <v>943</v>
      </c>
      <c r="R127" s="1">
        <v>943</v>
      </c>
      <c r="S127" s="1">
        <v>5516</v>
      </c>
      <c r="T127" s="281">
        <v>5516</v>
      </c>
      <c r="U127" s="1">
        <v>708</v>
      </c>
      <c r="V127" s="274">
        <v>2002</v>
      </c>
      <c r="W127" t="s">
        <v>803</v>
      </c>
    </row>
    <row r="128" spans="1:23" ht="12.75" customHeight="1">
      <c r="A128">
        <v>3236</v>
      </c>
      <c r="B128" t="s">
        <v>33</v>
      </c>
      <c r="D128" t="s">
        <v>83</v>
      </c>
      <c r="E128" t="s">
        <v>15</v>
      </c>
      <c r="F128">
        <v>50018</v>
      </c>
      <c r="G128" t="s">
        <v>84</v>
      </c>
      <c r="H128" t="s">
        <v>714</v>
      </c>
      <c r="I128" t="s">
        <v>48</v>
      </c>
      <c r="J128">
        <v>22</v>
      </c>
      <c r="K128">
        <v>2</v>
      </c>
      <c r="L128" t="s">
        <v>715</v>
      </c>
      <c r="M128" t="s">
        <v>712</v>
      </c>
      <c r="N128" t="s">
        <v>36</v>
      </c>
      <c r="O128" t="s">
        <v>36</v>
      </c>
      <c r="P128" t="s">
        <v>717</v>
      </c>
      <c r="Q128" s="1">
        <v>16978752</v>
      </c>
      <c r="R128" s="1">
        <v>16978752</v>
      </c>
      <c r="S128" s="1">
        <v>17306152</v>
      </c>
      <c r="T128" s="281">
        <v>17306152</v>
      </c>
      <c r="U128" s="1">
        <v>2238911</v>
      </c>
      <c r="V128" s="274">
        <v>2002</v>
      </c>
      <c r="W128" t="s">
        <v>803</v>
      </c>
    </row>
    <row r="129" spans="1:22" ht="12.75" customHeight="1">
      <c r="A129">
        <v>3245</v>
      </c>
      <c r="B129" t="s">
        <v>33</v>
      </c>
      <c r="D129" t="s">
        <v>724</v>
      </c>
      <c r="E129" t="s">
        <v>725</v>
      </c>
      <c r="F129">
        <v>15440</v>
      </c>
      <c r="G129" t="s">
        <v>84</v>
      </c>
      <c r="H129" t="s">
        <v>714</v>
      </c>
      <c r="I129" t="s">
        <v>48</v>
      </c>
      <c r="J129">
        <v>22</v>
      </c>
      <c r="K129">
        <v>1</v>
      </c>
      <c r="L129" t="s">
        <v>711</v>
      </c>
      <c r="M129" t="s">
        <v>712</v>
      </c>
      <c r="N129" t="s">
        <v>34</v>
      </c>
      <c r="O129" t="s">
        <v>35</v>
      </c>
      <c r="P129"/>
      <c r="Q129" s="1">
        <v>0</v>
      </c>
      <c r="R129" s="1">
        <v>0</v>
      </c>
      <c r="S129" s="1">
        <v>0</v>
      </c>
      <c r="T129" s="1">
        <v>0</v>
      </c>
      <c r="U129" s="1">
        <v>0</v>
      </c>
      <c r="V129" s="274">
        <v>2002</v>
      </c>
    </row>
    <row r="130" spans="1:22" ht="12.75" customHeight="1">
      <c r="A130">
        <v>6012</v>
      </c>
      <c r="B130" t="s">
        <v>33</v>
      </c>
      <c r="D130" t="s">
        <v>485</v>
      </c>
      <c r="E130" t="s">
        <v>16</v>
      </c>
      <c r="F130">
        <v>50048</v>
      </c>
      <c r="G130" t="s">
        <v>65</v>
      </c>
      <c r="H130" t="s">
        <v>714</v>
      </c>
      <c r="I130" t="s">
        <v>48</v>
      </c>
      <c r="J130">
        <v>22</v>
      </c>
      <c r="K130">
        <v>2</v>
      </c>
      <c r="L130" t="s">
        <v>715</v>
      </c>
      <c r="M130" t="s">
        <v>712</v>
      </c>
      <c r="N130" t="s">
        <v>34</v>
      </c>
      <c r="O130" t="s">
        <v>35</v>
      </c>
      <c r="P130"/>
      <c r="Q130" s="1">
        <v>0</v>
      </c>
      <c r="R130" s="1">
        <v>0</v>
      </c>
      <c r="S130" s="1">
        <v>291141.09</v>
      </c>
      <c r="T130" s="1">
        <v>291141.09</v>
      </c>
      <c r="U130" s="1">
        <v>28619</v>
      </c>
      <c r="V130" s="274">
        <v>2002</v>
      </c>
    </row>
    <row r="131" spans="1:22" ht="12.75" customHeight="1">
      <c r="A131">
        <v>6047</v>
      </c>
      <c r="B131" t="s">
        <v>33</v>
      </c>
      <c r="D131" t="s">
        <v>486</v>
      </c>
      <c r="E131" t="s">
        <v>16</v>
      </c>
      <c r="F131">
        <v>50048</v>
      </c>
      <c r="G131" t="s">
        <v>65</v>
      </c>
      <c r="H131" t="s">
        <v>714</v>
      </c>
      <c r="I131" t="s">
        <v>48</v>
      </c>
      <c r="J131">
        <v>22</v>
      </c>
      <c r="K131">
        <v>2</v>
      </c>
      <c r="L131" t="s">
        <v>715</v>
      </c>
      <c r="M131" t="s">
        <v>712</v>
      </c>
      <c r="N131" t="s">
        <v>34</v>
      </c>
      <c r="O131" t="s">
        <v>35</v>
      </c>
      <c r="P131"/>
      <c r="Q131" s="1">
        <v>0</v>
      </c>
      <c r="R131" s="1">
        <v>0</v>
      </c>
      <c r="S131" s="1">
        <v>287661.95</v>
      </c>
      <c r="T131" s="1">
        <v>287661.95</v>
      </c>
      <c r="U131" s="1">
        <v>28277</v>
      </c>
      <c r="V131" s="274">
        <v>2002</v>
      </c>
    </row>
    <row r="132" spans="1:22" ht="12.75" customHeight="1">
      <c r="A132">
        <v>6049</v>
      </c>
      <c r="B132" t="s">
        <v>33</v>
      </c>
      <c r="D132" t="s">
        <v>487</v>
      </c>
      <c r="E132" t="s">
        <v>11</v>
      </c>
      <c r="F132">
        <v>21461</v>
      </c>
      <c r="G132" t="s">
        <v>65</v>
      </c>
      <c r="H132" t="s">
        <v>714</v>
      </c>
      <c r="I132" t="s">
        <v>48</v>
      </c>
      <c r="J132">
        <v>22</v>
      </c>
      <c r="K132">
        <v>2</v>
      </c>
      <c r="L132" t="s">
        <v>715</v>
      </c>
      <c r="M132" t="s">
        <v>712</v>
      </c>
      <c r="N132" t="s">
        <v>41</v>
      </c>
      <c r="O132" t="s">
        <v>41</v>
      </c>
      <c r="P132" t="s">
        <v>713</v>
      </c>
      <c r="Q132" s="1">
        <v>2269</v>
      </c>
      <c r="R132" s="1">
        <v>2269</v>
      </c>
      <c r="S132" s="1">
        <v>12706</v>
      </c>
      <c r="T132" s="1">
        <v>12706</v>
      </c>
      <c r="U132" s="1">
        <v>1238</v>
      </c>
      <c r="V132" s="274">
        <v>2002</v>
      </c>
    </row>
    <row r="133" spans="1:22" ht="12.75" customHeight="1">
      <c r="A133">
        <v>6081</v>
      </c>
      <c r="B133" t="s">
        <v>33</v>
      </c>
      <c r="D133" t="s">
        <v>325</v>
      </c>
      <c r="E133" t="s">
        <v>326</v>
      </c>
      <c r="F133">
        <v>11806</v>
      </c>
      <c r="G133" t="s">
        <v>65</v>
      </c>
      <c r="H133" t="s">
        <v>714</v>
      </c>
      <c r="I133" t="s">
        <v>48</v>
      </c>
      <c r="J133">
        <v>22</v>
      </c>
      <c r="K133">
        <v>1</v>
      </c>
      <c r="L133" t="s">
        <v>711</v>
      </c>
      <c r="M133" t="s">
        <v>712</v>
      </c>
      <c r="N133" t="s">
        <v>41</v>
      </c>
      <c r="O133" t="s">
        <v>41</v>
      </c>
      <c r="P133" t="s">
        <v>713</v>
      </c>
      <c r="Q133" s="1">
        <v>278015</v>
      </c>
      <c r="R133" s="1">
        <v>278015</v>
      </c>
      <c r="S133" s="1">
        <v>1612486</v>
      </c>
      <c r="T133" s="1">
        <v>1612486</v>
      </c>
      <c r="U133" s="1">
        <v>166759</v>
      </c>
      <c r="V133" s="274">
        <v>2002</v>
      </c>
    </row>
    <row r="134" spans="1:22" ht="12.75" customHeight="1">
      <c r="A134">
        <v>6081</v>
      </c>
      <c r="B134" t="s">
        <v>33</v>
      </c>
      <c r="D134" t="s">
        <v>325</v>
      </c>
      <c r="E134" t="s">
        <v>326</v>
      </c>
      <c r="F134">
        <v>11806</v>
      </c>
      <c r="G134" t="s">
        <v>65</v>
      </c>
      <c r="H134" t="s">
        <v>714</v>
      </c>
      <c r="I134" t="s">
        <v>48</v>
      </c>
      <c r="J134">
        <v>22</v>
      </c>
      <c r="K134">
        <v>1</v>
      </c>
      <c r="L134" t="s">
        <v>711</v>
      </c>
      <c r="M134" t="s">
        <v>712</v>
      </c>
      <c r="N134" t="s">
        <v>36</v>
      </c>
      <c r="O134" t="s">
        <v>36</v>
      </c>
      <c r="P134" t="s">
        <v>717</v>
      </c>
      <c r="Q134" s="1">
        <v>4539163</v>
      </c>
      <c r="R134" s="1">
        <v>4539163</v>
      </c>
      <c r="S134" s="1">
        <v>4629947</v>
      </c>
      <c r="T134" s="1">
        <v>4629947</v>
      </c>
      <c r="U134" s="1">
        <v>498834</v>
      </c>
      <c r="V134" s="274">
        <v>2002</v>
      </c>
    </row>
    <row r="135" spans="1:22" ht="12.75" customHeight="1">
      <c r="A135">
        <v>6083</v>
      </c>
      <c r="B135" t="s">
        <v>33</v>
      </c>
      <c r="D135" t="s">
        <v>488</v>
      </c>
      <c r="E135" t="s">
        <v>16</v>
      </c>
      <c r="F135">
        <v>50048</v>
      </c>
      <c r="G135" t="s">
        <v>65</v>
      </c>
      <c r="H135" t="s">
        <v>714</v>
      </c>
      <c r="I135" t="s">
        <v>48</v>
      </c>
      <c r="J135">
        <v>22</v>
      </c>
      <c r="K135">
        <v>2</v>
      </c>
      <c r="L135" t="s">
        <v>715</v>
      </c>
      <c r="M135" t="s">
        <v>712</v>
      </c>
      <c r="N135" t="s">
        <v>34</v>
      </c>
      <c r="O135" t="s">
        <v>35</v>
      </c>
      <c r="P135"/>
      <c r="Q135" s="1">
        <v>0</v>
      </c>
      <c r="R135" s="1">
        <v>0</v>
      </c>
      <c r="S135" s="1">
        <v>273307.83</v>
      </c>
      <c r="T135" s="1">
        <v>273307.83</v>
      </c>
      <c r="U135" s="1">
        <v>26866</v>
      </c>
      <c r="V135" s="274">
        <v>2002</v>
      </c>
    </row>
    <row r="136" spans="1:22" ht="12.75" customHeight="1">
      <c r="A136">
        <v>6115</v>
      </c>
      <c r="B136" t="s">
        <v>33</v>
      </c>
      <c r="D136" t="s">
        <v>327</v>
      </c>
      <c r="E136" t="s">
        <v>489</v>
      </c>
      <c r="F136">
        <v>6854</v>
      </c>
      <c r="G136" t="s">
        <v>73</v>
      </c>
      <c r="H136" t="s">
        <v>714</v>
      </c>
      <c r="I136" t="s">
        <v>48</v>
      </c>
      <c r="J136">
        <v>22</v>
      </c>
      <c r="K136">
        <v>1</v>
      </c>
      <c r="L136" t="s">
        <v>711</v>
      </c>
      <c r="M136" t="s">
        <v>712</v>
      </c>
      <c r="N136" t="s">
        <v>45</v>
      </c>
      <c r="O136" t="s">
        <v>45</v>
      </c>
      <c r="P136"/>
      <c r="Q136" s="1">
        <v>0</v>
      </c>
      <c r="R136" s="1">
        <v>0</v>
      </c>
      <c r="S136" s="1">
        <v>79357748</v>
      </c>
      <c r="T136" s="1">
        <v>79357748</v>
      </c>
      <c r="U136" s="1">
        <v>7599861</v>
      </c>
      <c r="V136" s="274">
        <v>2002</v>
      </c>
    </row>
    <row r="137" spans="1:22" ht="12.75" customHeight="1">
      <c r="A137">
        <v>6115</v>
      </c>
      <c r="B137" t="s">
        <v>33</v>
      </c>
      <c r="D137" t="s">
        <v>327</v>
      </c>
      <c r="E137" t="s">
        <v>489</v>
      </c>
      <c r="F137">
        <v>6854</v>
      </c>
      <c r="G137" t="s">
        <v>73</v>
      </c>
      <c r="H137" t="s">
        <v>714</v>
      </c>
      <c r="I137" t="s">
        <v>48</v>
      </c>
      <c r="J137">
        <v>22</v>
      </c>
      <c r="K137">
        <v>2</v>
      </c>
      <c r="L137" t="s">
        <v>715</v>
      </c>
      <c r="M137" t="s">
        <v>712</v>
      </c>
      <c r="N137" t="s">
        <v>45</v>
      </c>
      <c r="O137" t="s">
        <v>45</v>
      </c>
      <c r="P137"/>
      <c r="Q137" s="1">
        <v>0</v>
      </c>
      <c r="R137" s="1">
        <v>0</v>
      </c>
      <c r="S137" s="1">
        <v>17696642</v>
      </c>
      <c r="T137" s="1">
        <v>17696642</v>
      </c>
      <c r="U137" s="1">
        <v>1694756</v>
      </c>
      <c r="V137" s="274">
        <v>2002</v>
      </c>
    </row>
    <row r="138" spans="1:22" ht="12.75" customHeight="1">
      <c r="A138">
        <v>6119</v>
      </c>
      <c r="B138" t="s">
        <v>33</v>
      </c>
      <c r="D138" t="s">
        <v>490</v>
      </c>
      <c r="E138" t="s">
        <v>16</v>
      </c>
      <c r="F138">
        <v>50048</v>
      </c>
      <c r="G138" t="s">
        <v>65</v>
      </c>
      <c r="H138" t="s">
        <v>714</v>
      </c>
      <c r="I138" t="s">
        <v>48</v>
      </c>
      <c r="J138">
        <v>22</v>
      </c>
      <c r="K138">
        <v>2</v>
      </c>
      <c r="L138" t="s">
        <v>715</v>
      </c>
      <c r="M138" t="s">
        <v>712</v>
      </c>
      <c r="N138" t="s">
        <v>34</v>
      </c>
      <c r="O138" t="s">
        <v>35</v>
      </c>
      <c r="P138"/>
      <c r="Q138" s="1">
        <v>0</v>
      </c>
      <c r="R138" s="1">
        <v>0</v>
      </c>
      <c r="S138" s="1">
        <v>239960.71</v>
      </c>
      <c r="T138" s="1">
        <v>239960.71</v>
      </c>
      <c r="U138" s="1">
        <v>23588</v>
      </c>
      <c r="V138" s="274">
        <v>2002</v>
      </c>
    </row>
    <row r="139" spans="1:22" ht="12.75" customHeight="1">
      <c r="A139">
        <v>6125</v>
      </c>
      <c r="B139" t="s">
        <v>33</v>
      </c>
      <c r="D139" t="s">
        <v>491</v>
      </c>
      <c r="E139" t="s">
        <v>492</v>
      </c>
      <c r="F139">
        <v>17127</v>
      </c>
      <c r="G139" t="s">
        <v>65</v>
      </c>
      <c r="H139" t="s">
        <v>714</v>
      </c>
      <c r="I139" t="s">
        <v>48</v>
      </c>
      <c r="J139">
        <v>22</v>
      </c>
      <c r="K139">
        <v>1</v>
      </c>
      <c r="L139" t="s">
        <v>711</v>
      </c>
      <c r="M139" t="s">
        <v>712</v>
      </c>
      <c r="N139" t="s">
        <v>41</v>
      </c>
      <c r="O139" t="s">
        <v>41</v>
      </c>
      <c r="P139" t="s">
        <v>713</v>
      </c>
      <c r="Q139" s="1">
        <v>1241</v>
      </c>
      <c r="R139" s="1">
        <v>1241</v>
      </c>
      <c r="S139" s="1">
        <v>7320</v>
      </c>
      <c r="T139" s="1">
        <v>7320</v>
      </c>
      <c r="U139" s="1">
        <v>671.999</v>
      </c>
      <c r="V139" s="274">
        <v>2002</v>
      </c>
    </row>
    <row r="140" spans="1:22" ht="12.75" customHeight="1">
      <c r="A140">
        <v>6378</v>
      </c>
      <c r="B140" t="s">
        <v>33</v>
      </c>
      <c r="D140" t="s">
        <v>493</v>
      </c>
      <c r="E140" t="s">
        <v>408</v>
      </c>
      <c r="F140">
        <v>56401</v>
      </c>
      <c r="G140" t="s">
        <v>65</v>
      </c>
      <c r="H140" t="s">
        <v>714</v>
      </c>
      <c r="I140" t="s">
        <v>48</v>
      </c>
      <c r="J140">
        <v>22</v>
      </c>
      <c r="K140">
        <v>2</v>
      </c>
      <c r="L140" t="s">
        <v>715</v>
      </c>
      <c r="M140" t="s">
        <v>712</v>
      </c>
      <c r="N140" t="s">
        <v>34</v>
      </c>
      <c r="O140" t="s">
        <v>35</v>
      </c>
      <c r="P140"/>
      <c r="Q140" s="1">
        <v>0</v>
      </c>
      <c r="R140" s="1">
        <v>0</v>
      </c>
      <c r="S140" s="1">
        <v>34700.11</v>
      </c>
      <c r="T140" s="1">
        <v>34700.11</v>
      </c>
      <c r="U140" s="1">
        <v>3411</v>
      </c>
      <c r="V140" s="274">
        <v>2002</v>
      </c>
    </row>
    <row r="141" spans="1:22" ht="12.75" customHeight="1">
      <c r="A141">
        <v>6379</v>
      </c>
      <c r="B141" t="s">
        <v>33</v>
      </c>
      <c r="D141" t="s">
        <v>494</v>
      </c>
      <c r="E141" t="s">
        <v>408</v>
      </c>
      <c r="F141">
        <v>56401</v>
      </c>
      <c r="G141" t="s">
        <v>65</v>
      </c>
      <c r="H141" t="s">
        <v>714</v>
      </c>
      <c r="I141" t="s">
        <v>48</v>
      </c>
      <c r="J141">
        <v>22</v>
      </c>
      <c r="K141">
        <v>2</v>
      </c>
      <c r="L141" t="s">
        <v>715</v>
      </c>
      <c r="M141" t="s">
        <v>712</v>
      </c>
      <c r="N141" t="s">
        <v>34</v>
      </c>
      <c r="O141" t="s">
        <v>35</v>
      </c>
      <c r="P141"/>
      <c r="Q141" s="1">
        <v>0</v>
      </c>
      <c r="R141" s="1">
        <v>0</v>
      </c>
      <c r="S141" s="1">
        <v>30193.47</v>
      </c>
      <c r="T141" s="1">
        <v>30193.47</v>
      </c>
      <c r="U141" s="1">
        <v>2968</v>
      </c>
      <c r="V141" s="274">
        <v>2002</v>
      </c>
    </row>
    <row r="142" spans="1:22" ht="12.75" customHeight="1">
      <c r="A142">
        <v>6388</v>
      </c>
      <c r="B142" t="s">
        <v>33</v>
      </c>
      <c r="D142" t="s">
        <v>495</v>
      </c>
      <c r="E142" t="s">
        <v>61</v>
      </c>
      <c r="F142">
        <v>54895</v>
      </c>
      <c r="G142" t="s">
        <v>65</v>
      </c>
      <c r="H142" t="s">
        <v>714</v>
      </c>
      <c r="I142" t="s">
        <v>48</v>
      </c>
      <c r="J142">
        <v>22</v>
      </c>
      <c r="K142">
        <v>2</v>
      </c>
      <c r="L142" t="s">
        <v>715</v>
      </c>
      <c r="M142" t="s">
        <v>712</v>
      </c>
      <c r="N142" t="s">
        <v>34</v>
      </c>
      <c r="O142" t="s">
        <v>35</v>
      </c>
      <c r="P142"/>
      <c r="Q142" s="1">
        <v>0</v>
      </c>
      <c r="R142" s="1">
        <v>0</v>
      </c>
      <c r="S142" s="1">
        <v>240286.28</v>
      </c>
      <c r="T142" s="1">
        <v>240286.28</v>
      </c>
      <c r="U142" s="1">
        <v>23620</v>
      </c>
      <c r="V142" s="274">
        <v>2002</v>
      </c>
    </row>
    <row r="143" spans="1:22" ht="12.75" customHeight="1">
      <c r="A143">
        <v>6483</v>
      </c>
      <c r="B143" t="s">
        <v>33</v>
      </c>
      <c r="D143" t="s">
        <v>496</v>
      </c>
      <c r="E143" t="s">
        <v>16</v>
      </c>
      <c r="F143">
        <v>50048</v>
      </c>
      <c r="G143" t="s">
        <v>73</v>
      </c>
      <c r="H143" t="s">
        <v>714</v>
      </c>
      <c r="I143" t="s">
        <v>48</v>
      </c>
      <c r="J143">
        <v>22</v>
      </c>
      <c r="K143">
        <v>2</v>
      </c>
      <c r="L143" t="s">
        <v>715</v>
      </c>
      <c r="M143" t="s">
        <v>712</v>
      </c>
      <c r="N143" t="s">
        <v>34</v>
      </c>
      <c r="O143" t="s">
        <v>35</v>
      </c>
      <c r="P143"/>
      <c r="Q143" s="1">
        <v>0</v>
      </c>
      <c r="R143" s="1">
        <v>0</v>
      </c>
      <c r="S143" s="1">
        <v>450318.02</v>
      </c>
      <c r="T143" s="1">
        <v>450318.02</v>
      </c>
      <c r="U143" s="1">
        <v>44266</v>
      </c>
      <c r="V143" s="274">
        <v>2002</v>
      </c>
    </row>
    <row r="144" spans="1:22" ht="12.75" customHeight="1">
      <c r="A144">
        <v>6567</v>
      </c>
      <c r="B144" t="s">
        <v>33</v>
      </c>
      <c r="D144" t="s">
        <v>497</v>
      </c>
      <c r="E144" t="s">
        <v>498</v>
      </c>
      <c r="F144">
        <v>1857</v>
      </c>
      <c r="G144" t="s">
        <v>84</v>
      </c>
      <c r="H144" t="s">
        <v>714</v>
      </c>
      <c r="I144" t="s">
        <v>48</v>
      </c>
      <c r="J144">
        <v>22</v>
      </c>
      <c r="K144">
        <v>1</v>
      </c>
      <c r="L144" t="s">
        <v>711</v>
      </c>
      <c r="M144" t="s">
        <v>712</v>
      </c>
      <c r="N144" t="s">
        <v>41</v>
      </c>
      <c r="O144" t="s">
        <v>41</v>
      </c>
      <c r="P144" t="s">
        <v>713</v>
      </c>
      <c r="Q144" s="1">
        <v>19898.04</v>
      </c>
      <c r="R144" s="1">
        <v>19898.04</v>
      </c>
      <c r="S144" s="1">
        <v>115404</v>
      </c>
      <c r="T144" s="1">
        <v>115404</v>
      </c>
      <c r="U144" s="1">
        <v>11835.996</v>
      </c>
      <c r="V144" s="274">
        <v>2002</v>
      </c>
    </row>
    <row r="145" spans="1:22" ht="12.75" customHeight="1">
      <c r="A145">
        <v>6585</v>
      </c>
      <c r="B145" t="s">
        <v>33</v>
      </c>
      <c r="D145" t="s">
        <v>499</v>
      </c>
      <c r="E145" t="s">
        <v>500</v>
      </c>
      <c r="F145">
        <v>11624</v>
      </c>
      <c r="G145" t="s">
        <v>65</v>
      </c>
      <c r="H145" t="s">
        <v>714</v>
      </c>
      <c r="I145" t="s">
        <v>48</v>
      </c>
      <c r="J145">
        <v>22</v>
      </c>
      <c r="K145">
        <v>1</v>
      </c>
      <c r="L145" t="s">
        <v>711</v>
      </c>
      <c r="M145" t="s">
        <v>712</v>
      </c>
      <c r="N145" t="s">
        <v>41</v>
      </c>
      <c r="O145" t="s">
        <v>41</v>
      </c>
      <c r="P145" t="s">
        <v>713</v>
      </c>
      <c r="Q145" s="1">
        <v>53.99</v>
      </c>
      <c r="R145" s="1">
        <v>53.99</v>
      </c>
      <c r="S145" s="1">
        <v>318</v>
      </c>
      <c r="T145" s="1">
        <v>318</v>
      </c>
      <c r="U145" s="1">
        <v>27</v>
      </c>
      <c r="V145" s="274">
        <v>2002</v>
      </c>
    </row>
    <row r="146" spans="1:22" ht="12.75" customHeight="1">
      <c r="A146">
        <v>6586</v>
      </c>
      <c r="B146" t="s">
        <v>33</v>
      </c>
      <c r="D146" t="s">
        <v>501</v>
      </c>
      <c r="E146" t="s">
        <v>500</v>
      </c>
      <c r="F146">
        <v>11624</v>
      </c>
      <c r="G146" t="s">
        <v>65</v>
      </c>
      <c r="H146" t="s">
        <v>714</v>
      </c>
      <c r="I146" t="s">
        <v>48</v>
      </c>
      <c r="J146">
        <v>22</v>
      </c>
      <c r="K146">
        <v>1</v>
      </c>
      <c r="L146" t="s">
        <v>711</v>
      </c>
      <c r="M146" t="s">
        <v>712</v>
      </c>
      <c r="N146" t="s">
        <v>41</v>
      </c>
      <c r="O146" t="s">
        <v>41</v>
      </c>
      <c r="P146" t="s">
        <v>713</v>
      </c>
      <c r="Q146" s="1">
        <v>238.99</v>
      </c>
      <c r="R146" s="1">
        <v>238.99</v>
      </c>
      <c r="S146" s="1">
        <v>1406</v>
      </c>
      <c r="T146" s="1">
        <v>1406</v>
      </c>
      <c r="U146" s="1">
        <v>126</v>
      </c>
      <c r="V146" s="274">
        <v>2002</v>
      </c>
    </row>
    <row r="147" spans="1:22" ht="12.75" customHeight="1">
      <c r="A147">
        <v>7044</v>
      </c>
      <c r="B147" t="s">
        <v>33</v>
      </c>
      <c r="D147" t="s">
        <v>502</v>
      </c>
      <c r="E147" t="s">
        <v>68</v>
      </c>
      <c r="F147">
        <v>39006</v>
      </c>
      <c r="G147" t="s">
        <v>69</v>
      </c>
      <c r="H147" t="s">
        <v>714</v>
      </c>
      <c r="I147" t="s">
        <v>48</v>
      </c>
      <c r="J147">
        <v>22</v>
      </c>
      <c r="K147">
        <v>2</v>
      </c>
      <c r="L147" t="s">
        <v>715</v>
      </c>
      <c r="M147" t="s">
        <v>712</v>
      </c>
      <c r="N147" t="s">
        <v>34</v>
      </c>
      <c r="O147" t="s">
        <v>35</v>
      </c>
      <c r="P147"/>
      <c r="Q147" s="1">
        <v>0</v>
      </c>
      <c r="R147" s="1">
        <v>0</v>
      </c>
      <c r="S147" s="1">
        <v>48321.75</v>
      </c>
      <c r="T147" s="1">
        <v>48321.75</v>
      </c>
      <c r="U147" s="1">
        <v>4750</v>
      </c>
      <c r="V147" s="274">
        <v>2002</v>
      </c>
    </row>
    <row r="148" spans="1:22" ht="12.75" customHeight="1">
      <c r="A148">
        <v>7048</v>
      </c>
      <c r="B148" t="s">
        <v>33</v>
      </c>
      <c r="D148" t="s">
        <v>503</v>
      </c>
      <c r="E148" t="s">
        <v>68</v>
      </c>
      <c r="F148">
        <v>39006</v>
      </c>
      <c r="G148" t="s">
        <v>69</v>
      </c>
      <c r="H148" t="s">
        <v>714</v>
      </c>
      <c r="I148" t="s">
        <v>48</v>
      </c>
      <c r="J148">
        <v>22</v>
      </c>
      <c r="K148">
        <v>2</v>
      </c>
      <c r="L148" t="s">
        <v>715</v>
      </c>
      <c r="M148" t="s">
        <v>712</v>
      </c>
      <c r="N148" t="s">
        <v>34</v>
      </c>
      <c r="O148" t="s">
        <v>35</v>
      </c>
      <c r="P148"/>
      <c r="Q148" s="1">
        <v>0</v>
      </c>
      <c r="R148" s="1">
        <v>0</v>
      </c>
      <c r="S148" s="1">
        <v>21933</v>
      </c>
      <c r="T148" s="1">
        <v>21933</v>
      </c>
      <c r="U148" s="1">
        <v>2156</v>
      </c>
      <c r="V148" s="274">
        <v>2002</v>
      </c>
    </row>
    <row r="149" spans="1:22" ht="12.75" customHeight="1">
      <c r="A149">
        <v>7395</v>
      </c>
      <c r="B149" t="s">
        <v>33</v>
      </c>
      <c r="D149" t="s">
        <v>726</v>
      </c>
      <c r="E149" t="s">
        <v>727</v>
      </c>
      <c r="F149">
        <v>906</v>
      </c>
      <c r="G149" t="s">
        <v>73</v>
      </c>
      <c r="H149" t="s">
        <v>714</v>
      </c>
      <c r="I149" t="s">
        <v>48</v>
      </c>
      <c r="J149">
        <v>22</v>
      </c>
      <c r="K149">
        <v>1</v>
      </c>
      <c r="L149" t="s">
        <v>711</v>
      </c>
      <c r="M149" t="s">
        <v>712</v>
      </c>
      <c r="N149" t="s">
        <v>34</v>
      </c>
      <c r="O149" t="s">
        <v>35</v>
      </c>
      <c r="P149"/>
      <c r="Q149" s="1">
        <v>0</v>
      </c>
      <c r="R149" s="1">
        <v>0</v>
      </c>
      <c r="S149" s="1">
        <v>0</v>
      </c>
      <c r="T149" s="1">
        <v>0</v>
      </c>
      <c r="U149" s="1">
        <v>0</v>
      </c>
      <c r="V149" s="274">
        <v>2002</v>
      </c>
    </row>
    <row r="150" spans="1:22" ht="12.75" customHeight="1">
      <c r="A150">
        <v>7396</v>
      </c>
      <c r="B150" t="s">
        <v>33</v>
      </c>
      <c r="D150" t="s">
        <v>504</v>
      </c>
      <c r="E150" t="s">
        <v>505</v>
      </c>
      <c r="F150">
        <v>3477</v>
      </c>
      <c r="G150" t="s">
        <v>65</v>
      </c>
      <c r="H150" t="s">
        <v>714</v>
      </c>
      <c r="I150" t="s">
        <v>48</v>
      </c>
      <c r="J150">
        <v>22</v>
      </c>
      <c r="K150">
        <v>1</v>
      </c>
      <c r="L150" t="s">
        <v>711</v>
      </c>
      <c r="M150" t="s">
        <v>712</v>
      </c>
      <c r="N150" t="s">
        <v>41</v>
      </c>
      <c r="O150" t="s">
        <v>41</v>
      </c>
      <c r="P150" t="s">
        <v>713</v>
      </c>
      <c r="Q150" s="1">
        <v>2416</v>
      </c>
      <c r="R150" s="1">
        <v>2416</v>
      </c>
      <c r="S150" s="1">
        <v>14010</v>
      </c>
      <c r="T150" s="1">
        <v>14010</v>
      </c>
      <c r="U150" s="1">
        <v>1357</v>
      </c>
      <c r="V150" s="274">
        <v>2002</v>
      </c>
    </row>
    <row r="151" spans="1:22" ht="12.75" customHeight="1">
      <c r="A151">
        <v>7501</v>
      </c>
      <c r="B151" t="s">
        <v>33</v>
      </c>
      <c r="D151" t="s">
        <v>728</v>
      </c>
      <c r="E151" t="s">
        <v>729</v>
      </c>
      <c r="F151">
        <v>15371</v>
      </c>
      <c r="G151" t="s">
        <v>65</v>
      </c>
      <c r="H151" t="s">
        <v>714</v>
      </c>
      <c r="I151" t="s">
        <v>48</v>
      </c>
      <c r="J151">
        <v>22</v>
      </c>
      <c r="K151">
        <v>1</v>
      </c>
      <c r="L151" t="s">
        <v>711</v>
      </c>
      <c r="M151" t="s">
        <v>712</v>
      </c>
      <c r="N151" t="s">
        <v>59</v>
      </c>
      <c r="O151" t="s">
        <v>59</v>
      </c>
      <c r="P151"/>
      <c r="Q151" s="1">
        <v>0</v>
      </c>
      <c r="R151" s="1">
        <v>0</v>
      </c>
      <c r="S151" s="1">
        <v>0</v>
      </c>
      <c r="T151" s="1">
        <v>0</v>
      </c>
      <c r="U151" s="1">
        <v>0</v>
      </c>
      <c r="V151" s="274">
        <v>2002</v>
      </c>
    </row>
    <row r="152" spans="1:24" ht="12.75" customHeight="1">
      <c r="A152">
        <v>7513</v>
      </c>
      <c r="B152" t="s">
        <v>33</v>
      </c>
      <c r="D152" t="s">
        <v>328</v>
      </c>
      <c r="E152" t="s">
        <v>329</v>
      </c>
      <c r="F152">
        <v>1984</v>
      </c>
      <c r="G152" t="s">
        <v>69</v>
      </c>
      <c r="H152" t="s">
        <v>714</v>
      </c>
      <c r="I152" t="s">
        <v>48</v>
      </c>
      <c r="J152">
        <v>22</v>
      </c>
      <c r="K152">
        <v>2</v>
      </c>
      <c r="L152" t="s">
        <v>715</v>
      </c>
      <c r="M152" t="s">
        <v>712</v>
      </c>
      <c r="N152" t="s">
        <v>57</v>
      </c>
      <c r="O152" t="s">
        <v>58</v>
      </c>
      <c r="P152" t="s">
        <v>721</v>
      </c>
      <c r="Q152" s="1">
        <v>178890</v>
      </c>
      <c r="R152" s="1">
        <v>178890</v>
      </c>
      <c r="S152" s="1">
        <v>3220020</v>
      </c>
      <c r="T152" s="1">
        <v>3220020</v>
      </c>
      <c r="U152" s="1">
        <v>124948</v>
      </c>
      <c r="V152" s="274">
        <v>2002</v>
      </c>
      <c r="X152">
        <f>T152*1000/U152</f>
        <v>25770.880686365526</v>
      </c>
    </row>
    <row r="153" spans="1:23" ht="12.75" customHeight="1">
      <c r="A153">
        <v>8002</v>
      </c>
      <c r="B153" t="s">
        <v>33</v>
      </c>
      <c r="D153" t="s">
        <v>102</v>
      </c>
      <c r="E153" t="s">
        <v>76</v>
      </c>
      <c r="F153">
        <v>15472</v>
      </c>
      <c r="G153" t="s">
        <v>73</v>
      </c>
      <c r="H153" t="s">
        <v>714</v>
      </c>
      <c r="I153" t="s">
        <v>48</v>
      </c>
      <c r="J153">
        <v>22</v>
      </c>
      <c r="K153">
        <v>1</v>
      </c>
      <c r="L153" t="s">
        <v>711</v>
      </c>
      <c r="M153" t="s">
        <v>712</v>
      </c>
      <c r="N153" t="s">
        <v>41</v>
      </c>
      <c r="O153" t="s">
        <v>41</v>
      </c>
      <c r="P153" t="s">
        <v>713</v>
      </c>
      <c r="Q153" s="1">
        <v>28282</v>
      </c>
      <c r="R153" s="1">
        <v>28282</v>
      </c>
      <c r="S153" s="1">
        <v>164088</v>
      </c>
      <c r="T153" s="280">
        <v>164088</v>
      </c>
      <c r="U153" s="1">
        <v>12778</v>
      </c>
      <c r="V153" s="274">
        <v>2002</v>
      </c>
      <c r="W153" t="s">
        <v>803</v>
      </c>
    </row>
    <row r="154" spans="1:23" ht="12.75" customHeight="1">
      <c r="A154">
        <v>8002</v>
      </c>
      <c r="B154" t="s">
        <v>33</v>
      </c>
      <c r="D154" t="s">
        <v>102</v>
      </c>
      <c r="E154" t="s">
        <v>76</v>
      </c>
      <c r="F154">
        <v>15472</v>
      </c>
      <c r="G154" t="s">
        <v>73</v>
      </c>
      <c r="H154" t="s">
        <v>714</v>
      </c>
      <c r="I154" t="s">
        <v>48</v>
      </c>
      <c r="J154">
        <v>22</v>
      </c>
      <c r="K154">
        <v>1</v>
      </c>
      <c r="L154" t="s">
        <v>711</v>
      </c>
      <c r="M154" t="s">
        <v>712</v>
      </c>
      <c r="N154" t="s">
        <v>36</v>
      </c>
      <c r="O154" t="s">
        <v>36</v>
      </c>
      <c r="P154" t="s">
        <v>719</v>
      </c>
      <c r="Q154" s="1">
        <v>0</v>
      </c>
      <c r="R154" s="1">
        <v>0</v>
      </c>
      <c r="S154" s="1">
        <v>0</v>
      </c>
      <c r="T154" s="280">
        <v>0</v>
      </c>
      <c r="U154" s="1">
        <v>0</v>
      </c>
      <c r="V154" s="274">
        <v>2002</v>
      </c>
      <c r="W154" t="s">
        <v>803</v>
      </c>
    </row>
    <row r="155" spans="1:23" ht="12.75" customHeight="1">
      <c r="A155">
        <v>8002</v>
      </c>
      <c r="B155" t="s">
        <v>33</v>
      </c>
      <c r="D155" t="s">
        <v>102</v>
      </c>
      <c r="E155" t="s">
        <v>76</v>
      </c>
      <c r="F155">
        <v>15472</v>
      </c>
      <c r="G155" t="s">
        <v>73</v>
      </c>
      <c r="H155" t="s">
        <v>714</v>
      </c>
      <c r="I155" t="s">
        <v>48</v>
      </c>
      <c r="J155">
        <v>22</v>
      </c>
      <c r="K155">
        <v>1</v>
      </c>
      <c r="L155" t="s">
        <v>711</v>
      </c>
      <c r="M155" t="s">
        <v>712</v>
      </c>
      <c r="N155" t="s">
        <v>36</v>
      </c>
      <c r="O155" t="s">
        <v>36</v>
      </c>
      <c r="P155" t="s">
        <v>717</v>
      </c>
      <c r="Q155" s="1">
        <v>1094950</v>
      </c>
      <c r="R155" s="1">
        <v>1094950</v>
      </c>
      <c r="S155" s="1">
        <v>1146821</v>
      </c>
      <c r="T155" s="280">
        <v>1146821</v>
      </c>
      <c r="U155" s="1">
        <v>95471</v>
      </c>
      <c r="V155" s="274">
        <v>2002</v>
      </c>
      <c r="W155" t="s">
        <v>803</v>
      </c>
    </row>
    <row r="156" spans="1:23" ht="12.75" customHeight="1">
      <c r="A156">
        <v>8002</v>
      </c>
      <c r="B156" t="s">
        <v>33</v>
      </c>
      <c r="D156" t="s">
        <v>102</v>
      </c>
      <c r="E156" t="s">
        <v>76</v>
      </c>
      <c r="F156">
        <v>15472</v>
      </c>
      <c r="G156" t="s">
        <v>73</v>
      </c>
      <c r="H156" t="s">
        <v>714</v>
      </c>
      <c r="I156" t="s">
        <v>48</v>
      </c>
      <c r="J156">
        <v>22</v>
      </c>
      <c r="K156">
        <v>1</v>
      </c>
      <c r="L156" t="s">
        <v>711</v>
      </c>
      <c r="M156" t="s">
        <v>712</v>
      </c>
      <c r="N156" t="s">
        <v>50</v>
      </c>
      <c r="O156" t="s">
        <v>50</v>
      </c>
      <c r="P156" t="s">
        <v>713</v>
      </c>
      <c r="Q156" s="1">
        <v>1060764</v>
      </c>
      <c r="R156" s="1">
        <v>1060764</v>
      </c>
      <c r="S156" s="1">
        <v>6730068</v>
      </c>
      <c r="T156" s="280">
        <v>6730068</v>
      </c>
      <c r="U156" s="1">
        <v>552202</v>
      </c>
      <c r="V156" s="274">
        <v>2002</v>
      </c>
      <c r="W156" t="s">
        <v>803</v>
      </c>
    </row>
    <row r="157" spans="1:22" ht="12.75" customHeight="1">
      <c r="A157">
        <v>8004</v>
      </c>
      <c r="B157" t="s">
        <v>33</v>
      </c>
      <c r="D157" t="s">
        <v>506</v>
      </c>
      <c r="E157" t="s">
        <v>103</v>
      </c>
      <c r="F157">
        <v>50083</v>
      </c>
      <c r="G157" t="s">
        <v>65</v>
      </c>
      <c r="H157" t="s">
        <v>714</v>
      </c>
      <c r="I157" t="s">
        <v>48</v>
      </c>
      <c r="J157">
        <v>22</v>
      </c>
      <c r="K157">
        <v>2</v>
      </c>
      <c r="L157" t="s">
        <v>715</v>
      </c>
      <c r="M157" t="s">
        <v>712</v>
      </c>
      <c r="N157" t="s">
        <v>34</v>
      </c>
      <c r="O157" t="s">
        <v>35</v>
      </c>
      <c r="P157"/>
      <c r="Q157" s="1">
        <v>0</v>
      </c>
      <c r="R157" s="1">
        <v>0</v>
      </c>
      <c r="S157" s="1">
        <v>313725.15</v>
      </c>
      <c r="T157" s="1">
        <v>313725.15</v>
      </c>
      <c r="U157" s="1">
        <v>30839</v>
      </c>
      <c r="V157" s="274">
        <v>2002</v>
      </c>
    </row>
    <row r="158" spans="1:22" ht="12.75" customHeight="1">
      <c r="A158">
        <v>8005</v>
      </c>
      <c r="B158" t="s">
        <v>33</v>
      </c>
      <c r="D158" t="s">
        <v>104</v>
      </c>
      <c r="E158" t="s">
        <v>103</v>
      </c>
      <c r="F158">
        <v>50083</v>
      </c>
      <c r="G158" t="s">
        <v>65</v>
      </c>
      <c r="H158" t="s">
        <v>714</v>
      </c>
      <c r="I158" t="s">
        <v>48</v>
      </c>
      <c r="J158">
        <v>22</v>
      </c>
      <c r="K158">
        <v>2</v>
      </c>
      <c r="L158" t="s">
        <v>715</v>
      </c>
      <c r="M158" t="s">
        <v>712</v>
      </c>
      <c r="N158" t="s">
        <v>34</v>
      </c>
      <c r="O158" t="s">
        <v>49</v>
      </c>
      <c r="P158"/>
      <c r="Q158" s="1">
        <v>479230</v>
      </c>
      <c r="R158" s="1">
        <v>479230</v>
      </c>
      <c r="S158" s="1">
        <v>1506252</v>
      </c>
      <c r="T158" s="1">
        <v>1506252</v>
      </c>
      <c r="U158" s="1">
        <v>-330376</v>
      </c>
      <c r="V158" s="274">
        <v>2002</v>
      </c>
    </row>
    <row r="159" spans="1:22" ht="12.75" customHeight="1">
      <c r="A159">
        <v>9038</v>
      </c>
      <c r="B159" t="s">
        <v>33</v>
      </c>
      <c r="D159" t="s">
        <v>507</v>
      </c>
      <c r="E159" t="s">
        <v>508</v>
      </c>
      <c r="F159">
        <v>8973</v>
      </c>
      <c r="G159" t="s">
        <v>65</v>
      </c>
      <c r="H159" t="s">
        <v>714</v>
      </c>
      <c r="I159" t="s">
        <v>48</v>
      </c>
      <c r="J159">
        <v>22</v>
      </c>
      <c r="K159">
        <v>1</v>
      </c>
      <c r="L159" t="s">
        <v>711</v>
      </c>
      <c r="M159" t="s">
        <v>712</v>
      </c>
      <c r="N159" t="s">
        <v>41</v>
      </c>
      <c r="O159" t="s">
        <v>41</v>
      </c>
      <c r="P159" t="s">
        <v>713</v>
      </c>
      <c r="Q159" s="1">
        <v>1632.01</v>
      </c>
      <c r="R159" s="1">
        <v>1632.01</v>
      </c>
      <c r="S159" s="1">
        <v>9595</v>
      </c>
      <c r="T159" s="1">
        <v>9595</v>
      </c>
      <c r="U159" s="1">
        <v>1230</v>
      </c>
      <c r="V159" s="274">
        <v>2002</v>
      </c>
    </row>
    <row r="160" spans="1:22" ht="12.75" customHeight="1">
      <c r="A160">
        <v>9038</v>
      </c>
      <c r="B160" t="s">
        <v>33</v>
      </c>
      <c r="D160" t="s">
        <v>507</v>
      </c>
      <c r="E160" t="s">
        <v>508</v>
      </c>
      <c r="F160">
        <v>8973</v>
      </c>
      <c r="G160" t="s">
        <v>65</v>
      </c>
      <c r="H160" t="s">
        <v>714</v>
      </c>
      <c r="I160" t="s">
        <v>48</v>
      </c>
      <c r="J160">
        <v>22</v>
      </c>
      <c r="K160">
        <v>1</v>
      </c>
      <c r="L160" t="s">
        <v>711</v>
      </c>
      <c r="M160" t="s">
        <v>712</v>
      </c>
      <c r="N160" t="s">
        <v>36</v>
      </c>
      <c r="O160" t="s">
        <v>36</v>
      </c>
      <c r="P160" t="s">
        <v>713</v>
      </c>
      <c r="Q160" s="1">
        <v>23682.99</v>
      </c>
      <c r="R160" s="1">
        <v>23682.99</v>
      </c>
      <c r="S160" s="1">
        <v>23683</v>
      </c>
      <c r="T160" s="1">
        <v>23683</v>
      </c>
      <c r="U160" s="1">
        <v>1925</v>
      </c>
      <c r="V160" s="274">
        <v>2002</v>
      </c>
    </row>
    <row r="161" spans="1:22" ht="12.75" customHeight="1">
      <c r="A161">
        <v>9864</v>
      </c>
      <c r="B161" t="s">
        <v>33</v>
      </c>
      <c r="D161" t="s">
        <v>509</v>
      </c>
      <c r="E161" t="s">
        <v>462</v>
      </c>
      <c r="F161">
        <v>8776</v>
      </c>
      <c r="G161" t="s">
        <v>65</v>
      </c>
      <c r="H161" t="s">
        <v>714</v>
      </c>
      <c r="I161" t="s">
        <v>48</v>
      </c>
      <c r="J161">
        <v>22</v>
      </c>
      <c r="K161">
        <v>1</v>
      </c>
      <c r="L161" t="s">
        <v>711</v>
      </c>
      <c r="M161" t="s">
        <v>712</v>
      </c>
      <c r="N161" t="s">
        <v>36</v>
      </c>
      <c r="O161" t="s">
        <v>36</v>
      </c>
      <c r="P161" t="s">
        <v>713</v>
      </c>
      <c r="Q161" s="1">
        <v>30208.99</v>
      </c>
      <c r="R161" s="1">
        <v>30208.99</v>
      </c>
      <c r="S161" s="1">
        <v>30752</v>
      </c>
      <c r="T161" s="1">
        <v>30752</v>
      </c>
      <c r="U161" s="1">
        <v>1201</v>
      </c>
      <c r="V161" s="274">
        <v>2002</v>
      </c>
    </row>
    <row r="162" spans="1:22" ht="12.75" customHeight="1">
      <c r="A162">
        <v>9864</v>
      </c>
      <c r="B162" t="s">
        <v>33</v>
      </c>
      <c r="D162" t="s">
        <v>509</v>
      </c>
      <c r="E162" t="s">
        <v>462</v>
      </c>
      <c r="F162">
        <v>8776</v>
      </c>
      <c r="G162" t="s">
        <v>65</v>
      </c>
      <c r="H162" t="s">
        <v>714</v>
      </c>
      <c r="I162" t="s">
        <v>48</v>
      </c>
      <c r="J162">
        <v>22</v>
      </c>
      <c r="K162">
        <v>1</v>
      </c>
      <c r="L162" t="s">
        <v>711</v>
      </c>
      <c r="M162" t="s">
        <v>712</v>
      </c>
      <c r="N162" t="s">
        <v>50</v>
      </c>
      <c r="O162" t="s">
        <v>50</v>
      </c>
      <c r="P162" t="s">
        <v>713</v>
      </c>
      <c r="Q162" s="1">
        <v>19</v>
      </c>
      <c r="R162" s="1">
        <v>19</v>
      </c>
      <c r="S162" s="1">
        <v>121</v>
      </c>
      <c r="T162" s="1">
        <v>121</v>
      </c>
      <c r="U162" s="1">
        <v>0.998</v>
      </c>
      <c r="V162" s="274">
        <v>2002</v>
      </c>
    </row>
    <row r="163" spans="1:22" ht="12.75" customHeight="1">
      <c r="A163">
        <v>9864</v>
      </c>
      <c r="B163" t="s">
        <v>33</v>
      </c>
      <c r="D163" t="s">
        <v>509</v>
      </c>
      <c r="E163" t="s">
        <v>462</v>
      </c>
      <c r="F163">
        <v>8776</v>
      </c>
      <c r="G163" t="s">
        <v>65</v>
      </c>
      <c r="H163" t="s">
        <v>714</v>
      </c>
      <c r="I163" t="s">
        <v>48</v>
      </c>
      <c r="J163">
        <v>22</v>
      </c>
      <c r="K163">
        <v>1</v>
      </c>
      <c r="L163" t="s">
        <v>711</v>
      </c>
      <c r="M163" t="s">
        <v>712</v>
      </c>
      <c r="N163" t="s">
        <v>34</v>
      </c>
      <c r="O163" t="s">
        <v>35</v>
      </c>
      <c r="P163"/>
      <c r="Q163" s="1">
        <v>0</v>
      </c>
      <c r="R163" s="1">
        <v>0</v>
      </c>
      <c r="S163" s="1">
        <v>50274.96</v>
      </c>
      <c r="T163" s="1">
        <v>50274.96</v>
      </c>
      <c r="U163" s="1">
        <v>4941.999</v>
      </c>
      <c r="V163" s="274">
        <v>2002</v>
      </c>
    </row>
    <row r="164" spans="1:22" ht="12.75" customHeight="1">
      <c r="A164">
        <v>10029</v>
      </c>
      <c r="B164" t="s">
        <v>46</v>
      </c>
      <c r="D164" t="s">
        <v>510</v>
      </c>
      <c r="E164" t="s">
        <v>510</v>
      </c>
      <c r="F164">
        <v>7049</v>
      </c>
      <c r="G164" t="s">
        <v>65</v>
      </c>
      <c r="H164" t="s">
        <v>714</v>
      </c>
      <c r="I164" t="s">
        <v>48</v>
      </c>
      <c r="J164">
        <v>336</v>
      </c>
      <c r="K164">
        <v>7</v>
      </c>
      <c r="L164" t="s">
        <v>730</v>
      </c>
      <c r="M164" t="s">
        <v>712</v>
      </c>
      <c r="N164" t="s">
        <v>41</v>
      </c>
      <c r="O164" t="s">
        <v>41</v>
      </c>
      <c r="P164" t="s">
        <v>713</v>
      </c>
      <c r="Q164" s="1">
        <v>5432.35</v>
      </c>
      <c r="R164" s="1">
        <v>4950.54</v>
      </c>
      <c r="S164" s="1">
        <v>31943</v>
      </c>
      <c r="T164" s="1">
        <v>29109</v>
      </c>
      <c r="U164" s="1">
        <v>1482.76</v>
      </c>
      <c r="V164" s="274">
        <v>2002</v>
      </c>
    </row>
    <row r="165" spans="1:22" ht="12.75" customHeight="1">
      <c r="A165">
        <v>10029</v>
      </c>
      <c r="B165" t="s">
        <v>46</v>
      </c>
      <c r="D165" t="s">
        <v>510</v>
      </c>
      <c r="E165" t="s">
        <v>510</v>
      </c>
      <c r="F165">
        <v>7049</v>
      </c>
      <c r="G165" t="s">
        <v>65</v>
      </c>
      <c r="H165" t="s">
        <v>714</v>
      </c>
      <c r="I165" t="s">
        <v>48</v>
      </c>
      <c r="J165">
        <v>336</v>
      </c>
      <c r="K165">
        <v>7</v>
      </c>
      <c r="L165" t="s">
        <v>730</v>
      </c>
      <c r="M165" t="s">
        <v>712</v>
      </c>
      <c r="N165" t="s">
        <v>36</v>
      </c>
      <c r="O165" t="s">
        <v>36</v>
      </c>
      <c r="P165" t="s">
        <v>719</v>
      </c>
      <c r="Q165" s="1">
        <v>0</v>
      </c>
      <c r="R165" s="1">
        <v>0</v>
      </c>
      <c r="S165" s="1">
        <v>0</v>
      </c>
      <c r="T165" s="1">
        <v>0</v>
      </c>
      <c r="U165" s="1">
        <v>0</v>
      </c>
      <c r="V165" s="274">
        <v>2002</v>
      </c>
    </row>
    <row r="166" spans="1:22" ht="12.75" customHeight="1">
      <c r="A166">
        <v>10029</v>
      </c>
      <c r="B166" t="s">
        <v>46</v>
      </c>
      <c r="D166" t="s">
        <v>510</v>
      </c>
      <c r="E166" t="s">
        <v>510</v>
      </c>
      <c r="F166">
        <v>7049</v>
      </c>
      <c r="G166" t="s">
        <v>65</v>
      </c>
      <c r="H166" t="s">
        <v>714</v>
      </c>
      <c r="I166" t="s">
        <v>48</v>
      </c>
      <c r="J166">
        <v>336</v>
      </c>
      <c r="K166">
        <v>7</v>
      </c>
      <c r="L166" t="s">
        <v>730</v>
      </c>
      <c r="M166" t="s">
        <v>712</v>
      </c>
      <c r="N166" t="s">
        <v>36</v>
      </c>
      <c r="O166" t="s">
        <v>36</v>
      </c>
      <c r="P166" t="s">
        <v>717</v>
      </c>
      <c r="Q166" s="1">
        <v>1407036</v>
      </c>
      <c r="R166" s="1">
        <v>1227731.35</v>
      </c>
      <c r="S166" s="1">
        <v>1420232</v>
      </c>
      <c r="T166" s="1">
        <v>1240162</v>
      </c>
      <c r="U166" s="1">
        <v>72992.15</v>
      </c>
      <c r="V166" s="274">
        <v>2002</v>
      </c>
    </row>
    <row r="167" spans="1:22" ht="12.75" customHeight="1">
      <c r="A167">
        <v>10029</v>
      </c>
      <c r="B167" t="s">
        <v>46</v>
      </c>
      <c r="D167" t="s">
        <v>510</v>
      </c>
      <c r="E167" t="s">
        <v>510</v>
      </c>
      <c r="F167">
        <v>7049</v>
      </c>
      <c r="G167" t="s">
        <v>65</v>
      </c>
      <c r="H167" t="s">
        <v>714</v>
      </c>
      <c r="I167" t="s">
        <v>48</v>
      </c>
      <c r="J167">
        <v>336</v>
      </c>
      <c r="K167">
        <v>7</v>
      </c>
      <c r="L167" t="s">
        <v>730</v>
      </c>
      <c r="M167" t="s">
        <v>712</v>
      </c>
      <c r="N167" t="s">
        <v>50</v>
      </c>
      <c r="O167" t="s">
        <v>50</v>
      </c>
      <c r="P167" t="s">
        <v>713</v>
      </c>
      <c r="Q167" s="1">
        <v>232514</v>
      </c>
      <c r="R167" s="1">
        <v>165481.06</v>
      </c>
      <c r="S167" s="1">
        <v>1474679</v>
      </c>
      <c r="T167" s="1">
        <v>1049662</v>
      </c>
      <c r="U167" s="1">
        <v>71407.52</v>
      </c>
      <c r="V167" s="274">
        <v>2002</v>
      </c>
    </row>
    <row r="168" spans="1:22" ht="12.75" customHeight="1">
      <c r="A168">
        <v>10036</v>
      </c>
      <c r="B168" t="s">
        <v>33</v>
      </c>
      <c r="D168" t="s">
        <v>511</v>
      </c>
      <c r="E168" t="s">
        <v>512</v>
      </c>
      <c r="F168">
        <v>56590</v>
      </c>
      <c r="G168" t="s">
        <v>73</v>
      </c>
      <c r="H168" t="s">
        <v>714</v>
      </c>
      <c r="I168" t="s">
        <v>48</v>
      </c>
      <c r="J168">
        <v>22</v>
      </c>
      <c r="K168">
        <v>2</v>
      </c>
      <c r="L168" t="s">
        <v>715</v>
      </c>
      <c r="M168" t="s">
        <v>712</v>
      </c>
      <c r="N168" t="s">
        <v>34</v>
      </c>
      <c r="O168" t="s">
        <v>35</v>
      </c>
      <c r="P168"/>
      <c r="Q168" s="1">
        <v>0</v>
      </c>
      <c r="R168" s="1">
        <v>0</v>
      </c>
      <c r="S168" s="1">
        <v>31485.44</v>
      </c>
      <c r="T168" s="1">
        <v>31485.44</v>
      </c>
      <c r="U168" s="1">
        <v>3095</v>
      </c>
      <c r="V168" s="274">
        <v>2002</v>
      </c>
    </row>
    <row r="169" spans="1:22" ht="12.75" customHeight="1">
      <c r="A169">
        <v>10053</v>
      </c>
      <c r="B169" t="s">
        <v>46</v>
      </c>
      <c r="D169" t="s">
        <v>513</v>
      </c>
      <c r="E169" t="s">
        <v>513</v>
      </c>
      <c r="F169">
        <v>779</v>
      </c>
      <c r="G169" t="s">
        <v>69</v>
      </c>
      <c r="H169" t="s">
        <v>714</v>
      </c>
      <c r="I169" t="s">
        <v>48</v>
      </c>
      <c r="J169">
        <v>321</v>
      </c>
      <c r="K169">
        <v>7</v>
      </c>
      <c r="L169" t="s">
        <v>730</v>
      </c>
      <c r="M169" t="s">
        <v>712</v>
      </c>
      <c r="N169" t="s">
        <v>57</v>
      </c>
      <c r="O169" t="s">
        <v>58</v>
      </c>
      <c r="P169" t="s">
        <v>721</v>
      </c>
      <c r="Q169" s="1">
        <v>9713</v>
      </c>
      <c r="R169" s="1">
        <v>0</v>
      </c>
      <c r="S169" s="1">
        <v>77703</v>
      </c>
      <c r="T169" s="1">
        <v>-19426</v>
      </c>
      <c r="U169" s="1">
        <v>0</v>
      </c>
      <c r="V169" s="274">
        <v>2002</v>
      </c>
    </row>
    <row r="170" spans="1:22" ht="12.75" customHeight="1">
      <c r="A170">
        <v>10059</v>
      </c>
      <c r="B170" t="s">
        <v>33</v>
      </c>
      <c r="D170" t="s">
        <v>515</v>
      </c>
      <c r="E170" t="s">
        <v>514</v>
      </c>
      <c r="F170">
        <v>7080</v>
      </c>
      <c r="G170" t="s">
        <v>73</v>
      </c>
      <c r="H170" t="s">
        <v>714</v>
      </c>
      <c r="I170" t="s">
        <v>48</v>
      </c>
      <c r="J170">
        <v>335</v>
      </c>
      <c r="K170">
        <v>6</v>
      </c>
      <c r="L170" t="s">
        <v>731</v>
      </c>
      <c r="M170" t="s">
        <v>712</v>
      </c>
      <c r="N170" t="s">
        <v>34</v>
      </c>
      <c r="O170" t="s">
        <v>35</v>
      </c>
      <c r="P170"/>
      <c r="Q170" s="1">
        <v>0</v>
      </c>
      <c r="R170" s="1">
        <v>0</v>
      </c>
      <c r="S170" s="1">
        <v>58901.65</v>
      </c>
      <c r="T170" s="1">
        <v>58901.65</v>
      </c>
      <c r="U170" s="1">
        <v>5790</v>
      </c>
      <c r="V170" s="274">
        <v>2002</v>
      </c>
    </row>
    <row r="171" spans="1:22" ht="12.75" customHeight="1">
      <c r="A171">
        <v>10066</v>
      </c>
      <c r="B171" t="s">
        <v>33</v>
      </c>
      <c r="D171" t="s">
        <v>516</v>
      </c>
      <c r="E171" t="s">
        <v>517</v>
      </c>
      <c r="F171">
        <v>12401</v>
      </c>
      <c r="G171" t="s">
        <v>69</v>
      </c>
      <c r="H171" t="s">
        <v>714</v>
      </c>
      <c r="I171" t="s">
        <v>48</v>
      </c>
      <c r="J171">
        <v>22</v>
      </c>
      <c r="K171">
        <v>2</v>
      </c>
      <c r="L171" t="s">
        <v>715</v>
      </c>
      <c r="M171" t="s">
        <v>712</v>
      </c>
      <c r="N171" t="s">
        <v>34</v>
      </c>
      <c r="O171" t="s">
        <v>35</v>
      </c>
      <c r="P171"/>
      <c r="Q171" s="1">
        <v>0</v>
      </c>
      <c r="R171" s="1">
        <v>0</v>
      </c>
      <c r="S171" s="1">
        <v>326583.81</v>
      </c>
      <c r="T171" s="1">
        <v>326583.81</v>
      </c>
      <c r="U171" s="1">
        <v>32103</v>
      </c>
      <c r="V171" s="274">
        <v>2002</v>
      </c>
    </row>
    <row r="172" spans="1:22" ht="12.75" customHeight="1">
      <c r="A172">
        <v>10108</v>
      </c>
      <c r="B172" t="s">
        <v>46</v>
      </c>
      <c r="D172" t="s">
        <v>518</v>
      </c>
      <c r="E172" t="s">
        <v>519</v>
      </c>
      <c r="F172">
        <v>6636</v>
      </c>
      <c r="G172" t="s">
        <v>73</v>
      </c>
      <c r="H172" t="s">
        <v>714</v>
      </c>
      <c r="I172" t="s">
        <v>48</v>
      </c>
      <c r="J172">
        <v>314</v>
      </c>
      <c r="K172">
        <v>7</v>
      </c>
      <c r="L172" t="s">
        <v>730</v>
      </c>
      <c r="M172" t="s">
        <v>712</v>
      </c>
      <c r="N172" t="s">
        <v>41</v>
      </c>
      <c r="O172" t="s">
        <v>41</v>
      </c>
      <c r="P172" t="s">
        <v>713</v>
      </c>
      <c r="Q172" s="1">
        <v>13998</v>
      </c>
      <c r="R172" s="1">
        <v>2046.3</v>
      </c>
      <c r="S172" s="1">
        <v>81187</v>
      </c>
      <c r="T172" s="1">
        <v>11867</v>
      </c>
      <c r="U172" s="1">
        <v>7537.001</v>
      </c>
      <c r="V172" s="274">
        <v>2002</v>
      </c>
    </row>
    <row r="173" spans="1:22" ht="12.75" customHeight="1">
      <c r="A173">
        <v>10108</v>
      </c>
      <c r="B173" t="s">
        <v>46</v>
      </c>
      <c r="D173" t="s">
        <v>518</v>
      </c>
      <c r="E173" t="s">
        <v>519</v>
      </c>
      <c r="F173">
        <v>6636</v>
      </c>
      <c r="G173" t="s">
        <v>73</v>
      </c>
      <c r="H173" t="s">
        <v>714</v>
      </c>
      <c r="I173" t="s">
        <v>48</v>
      </c>
      <c r="J173">
        <v>314</v>
      </c>
      <c r="K173">
        <v>7</v>
      </c>
      <c r="L173" t="s">
        <v>730</v>
      </c>
      <c r="M173" t="s">
        <v>712</v>
      </c>
      <c r="N173" t="s">
        <v>36</v>
      </c>
      <c r="O173" t="s">
        <v>36</v>
      </c>
      <c r="P173" t="s">
        <v>713</v>
      </c>
      <c r="Q173" s="1">
        <v>321184</v>
      </c>
      <c r="R173" s="1">
        <v>127087</v>
      </c>
      <c r="S173" s="1">
        <v>321182</v>
      </c>
      <c r="T173" s="1">
        <v>127085</v>
      </c>
      <c r="U173" s="1">
        <v>28283.001</v>
      </c>
      <c r="V173" s="274">
        <v>2002</v>
      </c>
    </row>
    <row r="174" spans="1:22" ht="12.75" customHeight="1">
      <c r="A174">
        <v>10109</v>
      </c>
      <c r="B174" t="s">
        <v>33</v>
      </c>
      <c r="D174" t="s">
        <v>520</v>
      </c>
      <c r="E174" t="s">
        <v>521</v>
      </c>
      <c r="F174">
        <v>6562</v>
      </c>
      <c r="G174" t="s">
        <v>73</v>
      </c>
      <c r="H174" t="s">
        <v>714</v>
      </c>
      <c r="I174" t="s">
        <v>48</v>
      </c>
      <c r="J174">
        <v>22</v>
      </c>
      <c r="K174">
        <v>2</v>
      </c>
      <c r="L174" t="s">
        <v>715</v>
      </c>
      <c r="M174" t="s">
        <v>712</v>
      </c>
      <c r="N174" t="s">
        <v>34</v>
      </c>
      <c r="O174" t="s">
        <v>35</v>
      </c>
      <c r="P174"/>
      <c r="Q174" s="1">
        <v>0</v>
      </c>
      <c r="R174" s="1">
        <v>0</v>
      </c>
      <c r="S174" s="1">
        <v>10590.08</v>
      </c>
      <c r="T174" s="1">
        <v>10590.08</v>
      </c>
      <c r="U174" s="1">
        <v>1040.999</v>
      </c>
      <c r="V174" s="274">
        <v>2002</v>
      </c>
    </row>
    <row r="175" spans="1:22" ht="12.75" customHeight="1">
      <c r="A175">
        <v>10165</v>
      </c>
      <c r="B175" t="s">
        <v>33</v>
      </c>
      <c r="D175" t="s">
        <v>773</v>
      </c>
      <c r="E175" t="s">
        <v>774</v>
      </c>
      <c r="F175">
        <v>12971</v>
      </c>
      <c r="G175" t="s">
        <v>69</v>
      </c>
      <c r="H175" t="s">
        <v>714</v>
      </c>
      <c r="I175" t="s">
        <v>48</v>
      </c>
      <c r="J175">
        <v>22</v>
      </c>
      <c r="K175">
        <v>2</v>
      </c>
      <c r="L175" t="s">
        <v>715</v>
      </c>
      <c r="M175" t="s">
        <v>712</v>
      </c>
      <c r="N175" t="s">
        <v>389</v>
      </c>
      <c r="O175" t="s">
        <v>44</v>
      </c>
      <c r="P175" t="s">
        <v>42</v>
      </c>
      <c r="Q175" s="1">
        <v>0</v>
      </c>
      <c r="R175" s="1">
        <v>0</v>
      </c>
      <c r="S175" s="1">
        <v>0</v>
      </c>
      <c r="T175" s="1">
        <v>0</v>
      </c>
      <c r="U175" s="1">
        <v>0</v>
      </c>
      <c r="V175" s="274">
        <v>2002</v>
      </c>
    </row>
    <row r="176" spans="1:22" ht="12.75" customHeight="1">
      <c r="A176">
        <v>10165</v>
      </c>
      <c r="B176" t="s">
        <v>33</v>
      </c>
      <c r="D176" t="s">
        <v>773</v>
      </c>
      <c r="E176" t="s">
        <v>774</v>
      </c>
      <c r="F176">
        <v>12971</v>
      </c>
      <c r="G176" t="s">
        <v>69</v>
      </c>
      <c r="H176" t="s">
        <v>714</v>
      </c>
      <c r="I176" t="s">
        <v>48</v>
      </c>
      <c r="J176">
        <v>22</v>
      </c>
      <c r="K176">
        <v>2</v>
      </c>
      <c r="L176" t="s">
        <v>715</v>
      </c>
      <c r="M176" t="s">
        <v>712</v>
      </c>
      <c r="N176" t="s">
        <v>57</v>
      </c>
      <c r="O176" t="s">
        <v>58</v>
      </c>
      <c r="P176" t="s">
        <v>721</v>
      </c>
      <c r="Q176" s="1">
        <v>0</v>
      </c>
      <c r="R176" s="1">
        <v>0</v>
      </c>
      <c r="S176" s="1">
        <v>0</v>
      </c>
      <c r="T176" s="1">
        <v>0</v>
      </c>
      <c r="U176" s="1">
        <v>0</v>
      </c>
      <c r="V176" s="274">
        <v>2002</v>
      </c>
    </row>
    <row r="177" spans="1:22" ht="12.75" customHeight="1">
      <c r="A177">
        <v>10176</v>
      </c>
      <c r="B177" t="s">
        <v>33</v>
      </c>
      <c r="D177" t="s">
        <v>522</v>
      </c>
      <c r="E177" t="s">
        <v>523</v>
      </c>
      <c r="F177">
        <v>11724</v>
      </c>
      <c r="G177" t="s">
        <v>65</v>
      </c>
      <c r="H177" t="s">
        <v>714</v>
      </c>
      <c r="I177" t="s">
        <v>48</v>
      </c>
      <c r="J177">
        <v>22</v>
      </c>
      <c r="K177">
        <v>2</v>
      </c>
      <c r="L177" t="s">
        <v>715</v>
      </c>
      <c r="M177" t="s">
        <v>712</v>
      </c>
      <c r="N177" t="s">
        <v>41</v>
      </c>
      <c r="O177" t="s">
        <v>41</v>
      </c>
      <c r="P177" t="s">
        <v>713</v>
      </c>
      <c r="Q177" s="1">
        <v>4995</v>
      </c>
      <c r="R177" s="1">
        <v>4995</v>
      </c>
      <c r="S177" s="1">
        <v>27972</v>
      </c>
      <c r="T177" s="1">
        <v>27972</v>
      </c>
      <c r="U177" s="1">
        <v>2017.42</v>
      </c>
      <c r="V177" s="274">
        <v>2002</v>
      </c>
    </row>
    <row r="178" spans="1:22" ht="12.75" customHeight="1">
      <c r="A178">
        <v>10176</v>
      </c>
      <c r="B178" t="s">
        <v>33</v>
      </c>
      <c r="D178" t="s">
        <v>522</v>
      </c>
      <c r="E178" t="s">
        <v>523</v>
      </c>
      <c r="F178">
        <v>11724</v>
      </c>
      <c r="G178" t="s">
        <v>65</v>
      </c>
      <c r="H178" t="s">
        <v>714</v>
      </c>
      <c r="I178" t="s">
        <v>48</v>
      </c>
      <c r="J178">
        <v>22</v>
      </c>
      <c r="K178">
        <v>2</v>
      </c>
      <c r="L178" t="s">
        <v>715</v>
      </c>
      <c r="M178" t="s">
        <v>712</v>
      </c>
      <c r="N178" t="s">
        <v>63</v>
      </c>
      <c r="O178" t="s">
        <v>55</v>
      </c>
      <c r="P178" t="s">
        <v>713</v>
      </c>
      <c r="Q178" s="1">
        <v>1657</v>
      </c>
      <c r="R178" s="1">
        <v>1657</v>
      </c>
      <c r="S178" s="1">
        <v>9279</v>
      </c>
      <c r="T178" s="1">
        <v>9279</v>
      </c>
      <c r="U178" s="1">
        <v>686</v>
      </c>
      <c r="V178" s="274">
        <v>2002</v>
      </c>
    </row>
    <row r="179" spans="1:22" ht="12.75" customHeight="1">
      <c r="A179">
        <v>10179</v>
      </c>
      <c r="B179" t="s">
        <v>46</v>
      </c>
      <c r="D179" t="s">
        <v>732</v>
      </c>
      <c r="E179" t="s">
        <v>733</v>
      </c>
      <c r="F179">
        <v>12339</v>
      </c>
      <c r="G179" t="s">
        <v>65</v>
      </c>
      <c r="H179" t="s">
        <v>714</v>
      </c>
      <c r="I179" t="s">
        <v>48</v>
      </c>
      <c r="J179">
        <v>322122</v>
      </c>
      <c r="K179">
        <v>7</v>
      </c>
      <c r="L179" t="s">
        <v>730</v>
      </c>
      <c r="M179" t="s">
        <v>712</v>
      </c>
      <c r="N179" t="s">
        <v>50</v>
      </c>
      <c r="O179" t="s">
        <v>50</v>
      </c>
      <c r="P179" t="s">
        <v>713</v>
      </c>
      <c r="Q179" s="1">
        <v>38010.84</v>
      </c>
      <c r="R179" s="1">
        <v>5941.07</v>
      </c>
      <c r="S179" s="1">
        <v>240677</v>
      </c>
      <c r="T179" s="1">
        <v>37642</v>
      </c>
      <c r="U179" s="1">
        <v>2090.39</v>
      </c>
      <c r="V179" s="274">
        <v>2002</v>
      </c>
    </row>
    <row r="180" spans="1:22" ht="12.75" customHeight="1">
      <c r="A180">
        <v>10179</v>
      </c>
      <c r="B180" t="s">
        <v>46</v>
      </c>
      <c r="D180" t="s">
        <v>732</v>
      </c>
      <c r="E180" t="s">
        <v>733</v>
      </c>
      <c r="F180">
        <v>12339</v>
      </c>
      <c r="G180" t="s">
        <v>65</v>
      </c>
      <c r="H180" t="s">
        <v>714</v>
      </c>
      <c r="I180" t="s">
        <v>48</v>
      </c>
      <c r="J180">
        <v>322122</v>
      </c>
      <c r="K180">
        <v>7</v>
      </c>
      <c r="L180" t="s">
        <v>730</v>
      </c>
      <c r="M180" t="s">
        <v>712</v>
      </c>
      <c r="N180" t="s">
        <v>34</v>
      </c>
      <c r="O180" t="s">
        <v>35</v>
      </c>
      <c r="P180"/>
      <c r="Q180" s="1">
        <v>0</v>
      </c>
      <c r="R180" s="1">
        <v>0</v>
      </c>
      <c r="S180" s="1">
        <v>25273.49</v>
      </c>
      <c r="T180" s="1">
        <v>25273.49</v>
      </c>
      <c r="U180" s="1">
        <v>2484.37</v>
      </c>
      <c r="V180" s="274">
        <v>2002</v>
      </c>
    </row>
    <row r="181" spans="1:22" ht="12.75" customHeight="1">
      <c r="A181">
        <v>10183</v>
      </c>
      <c r="B181" t="s">
        <v>33</v>
      </c>
      <c r="D181" t="s">
        <v>524</v>
      </c>
      <c r="E181" t="s">
        <v>525</v>
      </c>
      <c r="F181">
        <v>12593</v>
      </c>
      <c r="G181" t="s">
        <v>73</v>
      </c>
      <c r="H181" t="s">
        <v>714</v>
      </c>
      <c r="I181" t="s">
        <v>48</v>
      </c>
      <c r="J181">
        <v>22</v>
      </c>
      <c r="K181">
        <v>2</v>
      </c>
      <c r="L181" t="s">
        <v>715</v>
      </c>
      <c r="M181" t="s">
        <v>712</v>
      </c>
      <c r="N181" t="s">
        <v>34</v>
      </c>
      <c r="O181" t="s">
        <v>35</v>
      </c>
      <c r="P181"/>
      <c r="Q181" s="1">
        <v>0</v>
      </c>
      <c r="R181" s="1">
        <v>0</v>
      </c>
      <c r="S181" s="1">
        <v>78443.98</v>
      </c>
      <c r="T181" s="1">
        <v>78443.98</v>
      </c>
      <c r="U181" s="1">
        <v>7710.999000000001</v>
      </c>
      <c r="V181" s="274">
        <v>2002</v>
      </c>
    </row>
    <row r="182" spans="1:22" ht="12.75" customHeight="1">
      <c r="A182">
        <v>10186</v>
      </c>
      <c r="B182" t="s">
        <v>46</v>
      </c>
      <c r="D182" t="s">
        <v>376</v>
      </c>
      <c r="E182" t="s">
        <v>377</v>
      </c>
      <c r="F182">
        <v>11451</v>
      </c>
      <c r="G182" t="s">
        <v>69</v>
      </c>
      <c r="H182" t="s">
        <v>714</v>
      </c>
      <c r="I182" t="s">
        <v>48</v>
      </c>
      <c r="J182">
        <v>322122</v>
      </c>
      <c r="K182">
        <v>7</v>
      </c>
      <c r="L182" t="s">
        <v>730</v>
      </c>
      <c r="M182" t="s">
        <v>712</v>
      </c>
      <c r="N182" t="s">
        <v>50</v>
      </c>
      <c r="O182" t="s">
        <v>50</v>
      </c>
      <c r="P182" t="s">
        <v>713</v>
      </c>
      <c r="Q182" s="1">
        <v>211053.46</v>
      </c>
      <c r="R182" s="1">
        <v>43222.38</v>
      </c>
      <c r="S182" s="1">
        <v>1196492</v>
      </c>
      <c r="T182" s="1">
        <v>245315</v>
      </c>
      <c r="U182" s="1">
        <v>15484.44</v>
      </c>
      <c r="V182" s="274">
        <v>2002</v>
      </c>
    </row>
    <row r="183" spans="1:22" ht="12.75" customHeight="1">
      <c r="A183">
        <v>10186</v>
      </c>
      <c r="B183" t="s">
        <v>46</v>
      </c>
      <c r="D183" t="s">
        <v>376</v>
      </c>
      <c r="E183" t="s">
        <v>377</v>
      </c>
      <c r="F183">
        <v>11451</v>
      </c>
      <c r="G183" t="s">
        <v>69</v>
      </c>
      <c r="H183" t="s">
        <v>714</v>
      </c>
      <c r="I183" t="s">
        <v>48</v>
      </c>
      <c r="J183">
        <v>322122</v>
      </c>
      <c r="K183">
        <v>7</v>
      </c>
      <c r="L183" t="s">
        <v>730</v>
      </c>
      <c r="M183" t="s">
        <v>712</v>
      </c>
      <c r="N183" t="s">
        <v>34</v>
      </c>
      <c r="O183" t="s">
        <v>35</v>
      </c>
      <c r="P183"/>
      <c r="Q183" s="1">
        <v>0</v>
      </c>
      <c r="R183" s="1">
        <v>0</v>
      </c>
      <c r="S183" s="1">
        <v>1039355.07</v>
      </c>
      <c r="T183" s="1">
        <v>1039355.07</v>
      </c>
      <c r="U183" s="1">
        <v>102168</v>
      </c>
      <c r="V183" s="274">
        <v>2002</v>
      </c>
    </row>
    <row r="184" spans="1:22" ht="12.75" customHeight="1">
      <c r="A184">
        <v>10255</v>
      </c>
      <c r="B184" t="s">
        <v>33</v>
      </c>
      <c r="D184" t="s">
        <v>526</v>
      </c>
      <c r="E184" t="s">
        <v>425</v>
      </c>
      <c r="F184">
        <v>56543</v>
      </c>
      <c r="G184" t="s">
        <v>69</v>
      </c>
      <c r="H184" t="s">
        <v>714</v>
      </c>
      <c r="I184" t="s">
        <v>48</v>
      </c>
      <c r="J184">
        <v>22</v>
      </c>
      <c r="K184">
        <v>2</v>
      </c>
      <c r="L184" t="s">
        <v>715</v>
      </c>
      <c r="M184" t="s">
        <v>712</v>
      </c>
      <c r="N184" t="s">
        <v>34</v>
      </c>
      <c r="O184" t="s">
        <v>35</v>
      </c>
      <c r="P184"/>
      <c r="Q184" s="1">
        <v>0</v>
      </c>
      <c r="R184" s="1">
        <v>0</v>
      </c>
      <c r="S184" s="1">
        <v>775762.46</v>
      </c>
      <c r="T184" s="1">
        <v>775762.46</v>
      </c>
      <c r="U184" s="1">
        <v>76256.999</v>
      </c>
      <c r="V184" s="274">
        <v>2002</v>
      </c>
    </row>
    <row r="185" spans="1:22" ht="12.75" customHeight="1">
      <c r="A185">
        <v>10276</v>
      </c>
      <c r="B185" t="s">
        <v>33</v>
      </c>
      <c r="D185" t="s">
        <v>527</v>
      </c>
      <c r="E185" t="s">
        <v>528</v>
      </c>
      <c r="F185">
        <v>3719</v>
      </c>
      <c r="G185" t="s">
        <v>73</v>
      </c>
      <c r="H185" t="s">
        <v>714</v>
      </c>
      <c r="I185" t="s">
        <v>48</v>
      </c>
      <c r="J185">
        <v>22</v>
      </c>
      <c r="K185">
        <v>2</v>
      </c>
      <c r="L185" t="s">
        <v>715</v>
      </c>
      <c r="M185" t="s">
        <v>712</v>
      </c>
      <c r="N185" t="s">
        <v>34</v>
      </c>
      <c r="O185" t="s">
        <v>35</v>
      </c>
      <c r="P185"/>
      <c r="Q185" s="1">
        <v>0</v>
      </c>
      <c r="R185" s="1">
        <v>0</v>
      </c>
      <c r="S185" s="1">
        <v>54252.6</v>
      </c>
      <c r="T185" s="1">
        <v>54252.6</v>
      </c>
      <c r="U185" s="1">
        <v>5333</v>
      </c>
      <c r="V185" s="274">
        <v>2002</v>
      </c>
    </row>
    <row r="186" spans="1:22" ht="12.75" customHeight="1">
      <c r="A186">
        <v>10290</v>
      </c>
      <c r="B186" t="s">
        <v>33</v>
      </c>
      <c r="D186" t="s">
        <v>529</v>
      </c>
      <c r="E186" t="s">
        <v>530</v>
      </c>
      <c r="F186">
        <v>2226</v>
      </c>
      <c r="G186" t="s">
        <v>73</v>
      </c>
      <c r="H186" t="s">
        <v>714</v>
      </c>
      <c r="I186" t="s">
        <v>48</v>
      </c>
      <c r="J186">
        <v>22</v>
      </c>
      <c r="K186">
        <v>2</v>
      </c>
      <c r="L186" t="s">
        <v>715</v>
      </c>
      <c r="M186" t="s">
        <v>712</v>
      </c>
      <c r="N186" t="s">
        <v>41</v>
      </c>
      <c r="O186" t="s">
        <v>41</v>
      </c>
      <c r="P186" t="s">
        <v>713</v>
      </c>
      <c r="Q186" s="1">
        <v>1094</v>
      </c>
      <c r="R186" s="1">
        <v>1094</v>
      </c>
      <c r="S186" s="1">
        <v>6292</v>
      </c>
      <c r="T186" s="1">
        <v>6292</v>
      </c>
      <c r="U186" s="1">
        <v>427</v>
      </c>
      <c r="V186" s="274">
        <v>2002</v>
      </c>
    </row>
    <row r="187" spans="1:22" ht="12.75" customHeight="1">
      <c r="A187">
        <v>10290</v>
      </c>
      <c r="B187" t="s">
        <v>33</v>
      </c>
      <c r="D187" t="s">
        <v>529</v>
      </c>
      <c r="E187" t="s">
        <v>530</v>
      </c>
      <c r="F187">
        <v>2226</v>
      </c>
      <c r="G187" t="s">
        <v>73</v>
      </c>
      <c r="H187" t="s">
        <v>714</v>
      </c>
      <c r="I187" t="s">
        <v>48</v>
      </c>
      <c r="J187">
        <v>22</v>
      </c>
      <c r="K187">
        <v>2</v>
      </c>
      <c r="L187" t="s">
        <v>715</v>
      </c>
      <c r="M187" t="s">
        <v>712</v>
      </c>
      <c r="N187" t="s">
        <v>380</v>
      </c>
      <c r="O187" t="s">
        <v>58</v>
      </c>
      <c r="P187" t="s">
        <v>42</v>
      </c>
      <c r="Q187" s="1">
        <v>0</v>
      </c>
      <c r="R187" s="1">
        <v>0</v>
      </c>
      <c r="S187" s="1">
        <v>0</v>
      </c>
      <c r="T187" s="1">
        <v>0</v>
      </c>
      <c r="U187" s="1">
        <v>0</v>
      </c>
      <c r="V187" s="274">
        <v>2002</v>
      </c>
    </row>
    <row r="188" spans="1:24" ht="12.75" customHeight="1">
      <c r="A188">
        <v>10290</v>
      </c>
      <c r="B188" t="s">
        <v>33</v>
      </c>
      <c r="D188" t="s">
        <v>529</v>
      </c>
      <c r="E188" t="s">
        <v>530</v>
      </c>
      <c r="F188">
        <v>2226</v>
      </c>
      <c r="G188" t="s">
        <v>73</v>
      </c>
      <c r="H188" t="s">
        <v>714</v>
      </c>
      <c r="I188" t="s">
        <v>48</v>
      </c>
      <c r="J188">
        <v>22</v>
      </c>
      <c r="K188">
        <v>2</v>
      </c>
      <c r="L188" t="s">
        <v>715</v>
      </c>
      <c r="M188" t="s">
        <v>712</v>
      </c>
      <c r="N188" t="s">
        <v>57</v>
      </c>
      <c r="O188" t="s">
        <v>58</v>
      </c>
      <c r="P188" t="s">
        <v>721</v>
      </c>
      <c r="Q188" s="1">
        <v>204516</v>
      </c>
      <c r="R188" s="1">
        <v>204516</v>
      </c>
      <c r="S188" s="1">
        <v>1738386</v>
      </c>
      <c r="T188" s="1">
        <v>1738386</v>
      </c>
      <c r="U188" s="1">
        <v>119303</v>
      </c>
      <c r="V188" s="274">
        <v>2002</v>
      </c>
      <c r="X188">
        <f>T188*1000/U188</f>
        <v>14571.184295449402</v>
      </c>
    </row>
    <row r="189" spans="1:22" ht="12.75" customHeight="1">
      <c r="A189">
        <v>10307</v>
      </c>
      <c r="B189" t="s">
        <v>46</v>
      </c>
      <c r="D189" t="s">
        <v>108</v>
      </c>
      <c r="E189" t="s">
        <v>109</v>
      </c>
      <c r="F189">
        <v>21970</v>
      </c>
      <c r="G189" t="s">
        <v>65</v>
      </c>
      <c r="H189" t="s">
        <v>714</v>
      </c>
      <c r="I189" t="s">
        <v>48</v>
      </c>
      <c r="J189">
        <v>22</v>
      </c>
      <c r="K189">
        <v>3</v>
      </c>
      <c r="L189" t="s">
        <v>720</v>
      </c>
      <c r="M189" t="s">
        <v>712</v>
      </c>
      <c r="N189" t="s">
        <v>41</v>
      </c>
      <c r="O189" t="s">
        <v>41</v>
      </c>
      <c r="P189" t="s">
        <v>713</v>
      </c>
      <c r="Q189" s="1">
        <v>0</v>
      </c>
      <c r="R189" s="1">
        <v>0</v>
      </c>
      <c r="S189" s="1">
        <v>0</v>
      </c>
      <c r="T189" s="1">
        <v>0</v>
      </c>
      <c r="U189" s="1">
        <v>0</v>
      </c>
      <c r="V189" s="274">
        <v>2002</v>
      </c>
    </row>
    <row r="190" spans="1:22" ht="12.75" customHeight="1">
      <c r="A190">
        <v>10307</v>
      </c>
      <c r="B190" t="s">
        <v>46</v>
      </c>
      <c r="D190" t="s">
        <v>108</v>
      </c>
      <c r="E190" t="s">
        <v>109</v>
      </c>
      <c r="F190">
        <v>21970</v>
      </c>
      <c r="G190" t="s">
        <v>65</v>
      </c>
      <c r="H190" t="s">
        <v>714</v>
      </c>
      <c r="I190" t="s">
        <v>48</v>
      </c>
      <c r="J190">
        <v>22</v>
      </c>
      <c r="K190">
        <v>3</v>
      </c>
      <c r="L190" t="s">
        <v>720</v>
      </c>
      <c r="M190" t="s">
        <v>712</v>
      </c>
      <c r="N190" t="s">
        <v>36</v>
      </c>
      <c r="O190" t="s">
        <v>36</v>
      </c>
      <c r="P190" t="s">
        <v>717</v>
      </c>
      <c r="Q190" s="1">
        <v>21100602</v>
      </c>
      <c r="R190" s="1">
        <v>20479843.74</v>
      </c>
      <c r="S190" s="1">
        <v>21628117</v>
      </c>
      <c r="T190" s="1">
        <v>20988738</v>
      </c>
      <c r="U190" s="1">
        <v>2673704</v>
      </c>
      <c r="V190" s="274">
        <v>2002</v>
      </c>
    </row>
    <row r="191" spans="1:22" ht="12.75" customHeight="1">
      <c r="A191">
        <v>10338</v>
      </c>
      <c r="B191" t="s">
        <v>33</v>
      </c>
      <c r="D191" t="s">
        <v>531</v>
      </c>
      <c r="E191" t="s">
        <v>532</v>
      </c>
      <c r="F191">
        <v>11517</v>
      </c>
      <c r="G191" t="s">
        <v>69</v>
      </c>
      <c r="H191" t="s">
        <v>714</v>
      </c>
      <c r="I191" t="s">
        <v>48</v>
      </c>
      <c r="J191">
        <v>22</v>
      </c>
      <c r="K191">
        <v>2</v>
      </c>
      <c r="L191" t="s">
        <v>715</v>
      </c>
      <c r="M191" t="s">
        <v>712</v>
      </c>
      <c r="N191" t="s">
        <v>722</v>
      </c>
      <c r="O191" t="s">
        <v>52</v>
      </c>
      <c r="P191" t="s">
        <v>723</v>
      </c>
      <c r="Q191" s="1">
        <v>159102.02</v>
      </c>
      <c r="R191" s="1">
        <v>159102.02</v>
      </c>
      <c r="S191" s="1">
        <v>1295958.16</v>
      </c>
      <c r="T191" s="1">
        <v>1295958.16</v>
      </c>
      <c r="U191" s="1">
        <v>87638.17664</v>
      </c>
      <c r="V191" s="274">
        <v>2002</v>
      </c>
    </row>
    <row r="192" spans="1:22" ht="12.75" customHeight="1">
      <c r="A192">
        <v>10338</v>
      </c>
      <c r="B192" t="s">
        <v>33</v>
      </c>
      <c r="D192" t="s">
        <v>531</v>
      </c>
      <c r="E192" t="s">
        <v>532</v>
      </c>
      <c r="F192">
        <v>11517</v>
      </c>
      <c r="G192" t="s">
        <v>69</v>
      </c>
      <c r="H192" t="s">
        <v>714</v>
      </c>
      <c r="I192" t="s">
        <v>48</v>
      </c>
      <c r="J192">
        <v>22</v>
      </c>
      <c r="K192">
        <v>2</v>
      </c>
      <c r="L192" t="s">
        <v>715</v>
      </c>
      <c r="M192" t="s">
        <v>712</v>
      </c>
      <c r="N192" t="s">
        <v>722</v>
      </c>
      <c r="O192" t="s">
        <v>66</v>
      </c>
      <c r="P192" t="s">
        <v>723</v>
      </c>
      <c r="Q192" s="1">
        <v>47523.98</v>
      </c>
      <c r="R192" s="1">
        <v>47523.98</v>
      </c>
      <c r="S192" s="1">
        <v>1018252.84</v>
      </c>
      <c r="T192" s="1">
        <v>1018252.84</v>
      </c>
      <c r="U192" s="1">
        <v>68858.56736</v>
      </c>
      <c r="V192" s="274">
        <v>2002</v>
      </c>
    </row>
    <row r="193" spans="1:22" ht="12.75" customHeight="1">
      <c r="A193">
        <v>10338</v>
      </c>
      <c r="B193" t="s">
        <v>33</v>
      </c>
      <c r="D193" t="s">
        <v>531</v>
      </c>
      <c r="E193" t="s">
        <v>532</v>
      </c>
      <c r="F193">
        <v>11517</v>
      </c>
      <c r="G193" t="s">
        <v>69</v>
      </c>
      <c r="H193" t="s">
        <v>714</v>
      </c>
      <c r="I193" t="s">
        <v>48</v>
      </c>
      <c r="J193">
        <v>22</v>
      </c>
      <c r="K193">
        <v>2</v>
      </c>
      <c r="L193" t="s">
        <v>715</v>
      </c>
      <c r="M193" t="s">
        <v>712</v>
      </c>
      <c r="N193" t="s">
        <v>36</v>
      </c>
      <c r="O193" t="s">
        <v>36</v>
      </c>
      <c r="P193" t="s">
        <v>719</v>
      </c>
      <c r="Q193" s="1">
        <v>0</v>
      </c>
      <c r="R193" s="1">
        <v>0</v>
      </c>
      <c r="S193" s="1">
        <v>0</v>
      </c>
      <c r="T193" s="1">
        <v>0</v>
      </c>
      <c r="U193" s="1">
        <v>0</v>
      </c>
      <c r="V193" s="274">
        <v>2002</v>
      </c>
    </row>
    <row r="194" spans="1:22" ht="12.75" customHeight="1">
      <c r="A194">
        <v>10338</v>
      </c>
      <c r="B194" t="s">
        <v>33</v>
      </c>
      <c r="D194" t="s">
        <v>531</v>
      </c>
      <c r="E194" t="s">
        <v>532</v>
      </c>
      <c r="F194">
        <v>11517</v>
      </c>
      <c r="G194" t="s">
        <v>69</v>
      </c>
      <c r="H194" t="s">
        <v>714</v>
      </c>
      <c r="I194" t="s">
        <v>48</v>
      </c>
      <c r="J194">
        <v>22</v>
      </c>
      <c r="K194">
        <v>2</v>
      </c>
      <c r="L194" t="s">
        <v>715</v>
      </c>
      <c r="M194" t="s">
        <v>712</v>
      </c>
      <c r="N194" t="s">
        <v>36</v>
      </c>
      <c r="O194" t="s">
        <v>36</v>
      </c>
      <c r="P194" t="s">
        <v>717</v>
      </c>
      <c r="Q194" s="1">
        <v>23492</v>
      </c>
      <c r="R194" s="1">
        <v>23492</v>
      </c>
      <c r="S194" s="1">
        <v>23728</v>
      </c>
      <c r="T194" s="1">
        <v>23728</v>
      </c>
      <c r="U194" s="1">
        <v>1552.7520000000002</v>
      </c>
      <c r="V194" s="274">
        <v>2002</v>
      </c>
    </row>
    <row r="195" spans="1:24" ht="12.75" customHeight="1">
      <c r="A195">
        <v>10354</v>
      </c>
      <c r="B195" t="s">
        <v>33</v>
      </c>
      <c r="D195" t="s">
        <v>110</v>
      </c>
      <c r="E195" t="s">
        <v>111</v>
      </c>
      <c r="F195">
        <v>1959</v>
      </c>
      <c r="G195" t="s">
        <v>69</v>
      </c>
      <c r="H195" t="s">
        <v>714</v>
      </c>
      <c r="I195" t="s">
        <v>48</v>
      </c>
      <c r="J195">
        <v>22</v>
      </c>
      <c r="K195">
        <v>2</v>
      </c>
      <c r="L195" t="s">
        <v>715</v>
      </c>
      <c r="M195" t="s">
        <v>712</v>
      </c>
      <c r="N195" t="s">
        <v>57</v>
      </c>
      <c r="O195" t="s">
        <v>58</v>
      </c>
      <c r="P195" t="s">
        <v>721</v>
      </c>
      <c r="Q195" s="1">
        <v>315634</v>
      </c>
      <c r="R195" s="1">
        <v>315634</v>
      </c>
      <c r="S195" s="1">
        <v>2840706</v>
      </c>
      <c r="T195" s="1">
        <v>2840706</v>
      </c>
      <c r="U195" s="1">
        <v>223395</v>
      </c>
      <c r="V195" s="274">
        <v>2002</v>
      </c>
      <c r="X195">
        <f>T195*1000/U195</f>
        <v>12716.067951386558</v>
      </c>
    </row>
    <row r="196" spans="1:24" ht="12.75" customHeight="1">
      <c r="A196">
        <v>10356</v>
      </c>
      <c r="B196" t="s">
        <v>33</v>
      </c>
      <c r="D196" t="s">
        <v>112</v>
      </c>
      <c r="E196" t="s">
        <v>113</v>
      </c>
      <c r="F196">
        <v>1981</v>
      </c>
      <c r="G196" t="s">
        <v>69</v>
      </c>
      <c r="H196" t="s">
        <v>714</v>
      </c>
      <c r="I196" t="s">
        <v>48</v>
      </c>
      <c r="J196">
        <v>22</v>
      </c>
      <c r="K196">
        <v>2</v>
      </c>
      <c r="L196" t="s">
        <v>715</v>
      </c>
      <c r="M196" t="s">
        <v>712</v>
      </c>
      <c r="N196" t="s">
        <v>57</v>
      </c>
      <c r="O196" t="s">
        <v>58</v>
      </c>
      <c r="P196" t="s">
        <v>721</v>
      </c>
      <c r="Q196" s="1">
        <v>139312.54</v>
      </c>
      <c r="R196" s="1">
        <v>139312.54</v>
      </c>
      <c r="S196" s="1">
        <v>1348741</v>
      </c>
      <c r="T196" s="1">
        <v>1348741</v>
      </c>
      <c r="U196" s="1">
        <v>78786</v>
      </c>
      <c r="V196" s="274">
        <v>2002</v>
      </c>
      <c r="X196">
        <f>T196*1000/U196</f>
        <v>17119.043992587514</v>
      </c>
    </row>
    <row r="197" spans="1:22" ht="12.75" customHeight="1">
      <c r="A197">
        <v>10408</v>
      </c>
      <c r="B197" t="s">
        <v>46</v>
      </c>
      <c r="D197" t="s">
        <v>533</v>
      </c>
      <c r="E197" t="s">
        <v>533</v>
      </c>
      <c r="F197">
        <v>3692</v>
      </c>
      <c r="G197" t="s">
        <v>65</v>
      </c>
      <c r="H197" t="s">
        <v>714</v>
      </c>
      <c r="I197" t="s">
        <v>48</v>
      </c>
      <c r="J197">
        <v>611</v>
      </c>
      <c r="K197">
        <v>5</v>
      </c>
      <c r="L197" t="s">
        <v>734</v>
      </c>
      <c r="M197" t="s">
        <v>712</v>
      </c>
      <c r="N197" t="s">
        <v>41</v>
      </c>
      <c r="O197" t="s">
        <v>41</v>
      </c>
      <c r="P197" t="s">
        <v>713</v>
      </c>
      <c r="Q197" s="1">
        <v>1117.98</v>
      </c>
      <c r="R197" s="1">
        <v>933.15</v>
      </c>
      <c r="S197" s="1">
        <v>6484</v>
      </c>
      <c r="T197" s="1">
        <v>5411</v>
      </c>
      <c r="U197" s="1">
        <v>550</v>
      </c>
      <c r="V197" s="274">
        <v>2002</v>
      </c>
    </row>
    <row r="198" spans="1:22" ht="12.75" customHeight="1">
      <c r="A198">
        <v>10408</v>
      </c>
      <c r="B198" t="s">
        <v>46</v>
      </c>
      <c r="D198" t="s">
        <v>533</v>
      </c>
      <c r="E198" t="s">
        <v>533</v>
      </c>
      <c r="F198">
        <v>3692</v>
      </c>
      <c r="G198" t="s">
        <v>65</v>
      </c>
      <c r="H198" t="s">
        <v>714</v>
      </c>
      <c r="I198" t="s">
        <v>48</v>
      </c>
      <c r="J198">
        <v>611</v>
      </c>
      <c r="K198">
        <v>5</v>
      </c>
      <c r="L198" t="s">
        <v>734</v>
      </c>
      <c r="M198" t="s">
        <v>712</v>
      </c>
      <c r="N198" t="s">
        <v>36</v>
      </c>
      <c r="O198" t="s">
        <v>36</v>
      </c>
      <c r="P198" t="s">
        <v>713</v>
      </c>
      <c r="Q198" s="1">
        <v>78700</v>
      </c>
      <c r="R198" s="1">
        <v>65681</v>
      </c>
      <c r="S198" s="1">
        <v>78700</v>
      </c>
      <c r="T198" s="1">
        <v>65682</v>
      </c>
      <c r="U198" s="1">
        <v>6677</v>
      </c>
      <c r="V198" s="274">
        <v>2002</v>
      </c>
    </row>
    <row r="199" spans="1:22" ht="12.75" customHeight="1">
      <c r="A199">
        <v>10417</v>
      </c>
      <c r="B199" t="s">
        <v>46</v>
      </c>
      <c r="D199" t="s">
        <v>534</v>
      </c>
      <c r="E199" t="s">
        <v>535</v>
      </c>
      <c r="F199">
        <v>39878</v>
      </c>
      <c r="G199" t="s">
        <v>65</v>
      </c>
      <c r="H199" t="s">
        <v>714</v>
      </c>
      <c r="I199" t="s">
        <v>48</v>
      </c>
      <c r="J199">
        <v>325211</v>
      </c>
      <c r="K199">
        <v>7</v>
      </c>
      <c r="L199" t="s">
        <v>730</v>
      </c>
      <c r="M199" t="s">
        <v>712</v>
      </c>
      <c r="N199" t="s">
        <v>39</v>
      </c>
      <c r="O199" t="s">
        <v>40</v>
      </c>
      <c r="P199" t="s">
        <v>721</v>
      </c>
      <c r="Q199" s="1">
        <v>41133.36</v>
      </c>
      <c r="R199" s="1">
        <v>9384.33</v>
      </c>
      <c r="S199" s="1">
        <v>1110601</v>
      </c>
      <c r="T199" s="1">
        <v>253380</v>
      </c>
      <c r="U199" s="1">
        <v>30199.01</v>
      </c>
      <c r="V199" s="274">
        <v>2002</v>
      </c>
    </row>
    <row r="200" spans="1:22" ht="12.75" customHeight="1">
      <c r="A200">
        <v>10417</v>
      </c>
      <c r="B200" t="s">
        <v>46</v>
      </c>
      <c r="D200" t="s">
        <v>534</v>
      </c>
      <c r="E200" t="s">
        <v>535</v>
      </c>
      <c r="F200">
        <v>39878</v>
      </c>
      <c r="G200" t="s">
        <v>65</v>
      </c>
      <c r="H200" t="s">
        <v>714</v>
      </c>
      <c r="I200" t="s">
        <v>48</v>
      </c>
      <c r="J200">
        <v>325211</v>
      </c>
      <c r="K200">
        <v>7</v>
      </c>
      <c r="L200" t="s">
        <v>730</v>
      </c>
      <c r="M200" t="s">
        <v>712</v>
      </c>
      <c r="N200" t="s">
        <v>378</v>
      </c>
      <c r="O200" t="s">
        <v>66</v>
      </c>
      <c r="P200" t="s">
        <v>719</v>
      </c>
      <c r="Q200" s="1">
        <v>0</v>
      </c>
      <c r="R200" s="1">
        <v>0</v>
      </c>
      <c r="S200" s="1">
        <v>39890</v>
      </c>
      <c r="T200" s="1">
        <v>39890</v>
      </c>
      <c r="U200" s="1">
        <v>3869.33</v>
      </c>
      <c r="V200" s="274">
        <v>2002</v>
      </c>
    </row>
    <row r="201" spans="1:22" ht="12.75" customHeight="1">
      <c r="A201">
        <v>10454</v>
      </c>
      <c r="B201" t="s">
        <v>46</v>
      </c>
      <c r="D201" t="s">
        <v>735</v>
      </c>
      <c r="E201" t="s">
        <v>736</v>
      </c>
      <c r="F201">
        <v>13535</v>
      </c>
      <c r="G201" t="s">
        <v>65</v>
      </c>
      <c r="H201" t="s">
        <v>714</v>
      </c>
      <c r="I201" t="s">
        <v>48</v>
      </c>
      <c r="J201">
        <v>32213</v>
      </c>
      <c r="K201">
        <v>7</v>
      </c>
      <c r="L201" t="s">
        <v>730</v>
      </c>
      <c r="M201" t="s">
        <v>712</v>
      </c>
      <c r="N201" t="s">
        <v>36</v>
      </c>
      <c r="O201" t="s">
        <v>36</v>
      </c>
      <c r="P201" t="s">
        <v>719</v>
      </c>
      <c r="Q201" s="1">
        <v>153799.99</v>
      </c>
      <c r="R201" s="1">
        <v>102357.83</v>
      </c>
      <c r="S201" s="1">
        <v>156414</v>
      </c>
      <c r="T201" s="1">
        <v>103941</v>
      </c>
      <c r="U201" s="1">
        <v>3956.001</v>
      </c>
      <c r="V201" s="274">
        <v>2002</v>
      </c>
    </row>
    <row r="202" spans="1:22" ht="12.75" customHeight="1">
      <c r="A202">
        <v>10454</v>
      </c>
      <c r="B202" t="s">
        <v>46</v>
      </c>
      <c r="D202" t="s">
        <v>735</v>
      </c>
      <c r="E202" t="s">
        <v>736</v>
      </c>
      <c r="F202">
        <v>13535</v>
      </c>
      <c r="G202" t="s">
        <v>65</v>
      </c>
      <c r="H202" t="s">
        <v>714</v>
      </c>
      <c r="I202" t="s">
        <v>48</v>
      </c>
      <c r="J202">
        <v>32213</v>
      </c>
      <c r="K202">
        <v>7</v>
      </c>
      <c r="L202" t="s">
        <v>730</v>
      </c>
      <c r="M202" t="s">
        <v>712</v>
      </c>
      <c r="N202" t="s">
        <v>50</v>
      </c>
      <c r="O202" t="s">
        <v>50</v>
      </c>
      <c r="P202" t="s">
        <v>713</v>
      </c>
      <c r="Q202" s="1">
        <v>44719</v>
      </c>
      <c r="R202" s="1">
        <v>29712.54</v>
      </c>
      <c r="S202" s="1">
        <v>283606</v>
      </c>
      <c r="T202" s="1">
        <v>188466</v>
      </c>
      <c r="U202" s="1">
        <v>7174.001</v>
      </c>
      <c r="V202" s="274">
        <v>2002</v>
      </c>
    </row>
    <row r="203" spans="1:22" ht="12.75" customHeight="1">
      <c r="A203">
        <v>10491</v>
      </c>
      <c r="B203" t="s">
        <v>46</v>
      </c>
      <c r="D203" t="s">
        <v>536</v>
      </c>
      <c r="E203" t="s">
        <v>107</v>
      </c>
      <c r="F203">
        <v>54784</v>
      </c>
      <c r="G203" t="s">
        <v>69</v>
      </c>
      <c r="H203" t="s">
        <v>714</v>
      </c>
      <c r="I203" t="s">
        <v>48</v>
      </c>
      <c r="J203">
        <v>322122</v>
      </c>
      <c r="K203">
        <v>7</v>
      </c>
      <c r="L203" t="s">
        <v>730</v>
      </c>
      <c r="M203" t="s">
        <v>712</v>
      </c>
      <c r="N203" t="s">
        <v>36</v>
      </c>
      <c r="O203" t="s">
        <v>36</v>
      </c>
      <c r="P203" t="s">
        <v>717</v>
      </c>
      <c r="Q203" s="1">
        <v>1538503</v>
      </c>
      <c r="R203" s="1">
        <v>321617.25</v>
      </c>
      <c r="S203" s="1">
        <v>1541276</v>
      </c>
      <c r="T203" s="1">
        <v>322501</v>
      </c>
      <c r="U203" s="1">
        <v>28558.487</v>
      </c>
      <c r="V203" s="274">
        <v>2002</v>
      </c>
    </row>
    <row r="204" spans="1:22" ht="12.75" customHeight="1">
      <c r="A204">
        <v>10491</v>
      </c>
      <c r="B204" t="s">
        <v>46</v>
      </c>
      <c r="D204" t="s">
        <v>536</v>
      </c>
      <c r="E204" t="s">
        <v>107</v>
      </c>
      <c r="F204">
        <v>54784</v>
      </c>
      <c r="G204" t="s">
        <v>69</v>
      </c>
      <c r="H204" t="s">
        <v>714</v>
      </c>
      <c r="I204" t="s">
        <v>48</v>
      </c>
      <c r="J204">
        <v>322122</v>
      </c>
      <c r="K204">
        <v>7</v>
      </c>
      <c r="L204" t="s">
        <v>730</v>
      </c>
      <c r="M204" t="s">
        <v>712</v>
      </c>
      <c r="N204" t="s">
        <v>50</v>
      </c>
      <c r="O204" t="s">
        <v>50</v>
      </c>
      <c r="P204" t="s">
        <v>713</v>
      </c>
      <c r="Q204" s="1">
        <v>106371</v>
      </c>
      <c r="R204" s="1">
        <v>22002.08</v>
      </c>
      <c r="S204" s="1">
        <v>664478</v>
      </c>
      <c r="T204" s="1">
        <v>137405</v>
      </c>
      <c r="U204" s="1">
        <v>12167.568</v>
      </c>
      <c r="V204" s="274">
        <v>2002</v>
      </c>
    </row>
    <row r="205" spans="1:22" ht="12.75" customHeight="1">
      <c r="A205">
        <v>10493</v>
      </c>
      <c r="B205" t="s">
        <v>33</v>
      </c>
      <c r="D205" t="s">
        <v>379</v>
      </c>
      <c r="E205" t="s">
        <v>103</v>
      </c>
      <c r="F205">
        <v>50083</v>
      </c>
      <c r="G205" t="s">
        <v>69</v>
      </c>
      <c r="H205" t="s">
        <v>714</v>
      </c>
      <c r="I205" t="s">
        <v>48</v>
      </c>
      <c r="J205">
        <v>322</v>
      </c>
      <c r="K205">
        <v>6</v>
      </c>
      <c r="L205" t="s">
        <v>731</v>
      </c>
      <c r="M205" t="s">
        <v>712</v>
      </c>
      <c r="N205" t="s">
        <v>34</v>
      </c>
      <c r="O205" t="s">
        <v>35</v>
      </c>
      <c r="P205"/>
      <c r="Q205" s="1">
        <v>0</v>
      </c>
      <c r="R205" s="1">
        <v>0</v>
      </c>
      <c r="S205" s="1">
        <v>2280202.27</v>
      </c>
      <c r="T205" s="1">
        <v>2280202.27</v>
      </c>
      <c r="U205" s="1">
        <v>224142.56</v>
      </c>
      <c r="V205" s="274">
        <v>2002</v>
      </c>
    </row>
    <row r="206" spans="1:22" ht="12.75" customHeight="1">
      <c r="A206">
        <v>10495</v>
      </c>
      <c r="B206" t="s">
        <v>46</v>
      </c>
      <c r="D206" t="s">
        <v>70</v>
      </c>
      <c r="E206" t="s">
        <v>107</v>
      </c>
      <c r="F206">
        <v>54784</v>
      </c>
      <c r="G206" t="s">
        <v>69</v>
      </c>
      <c r="H206" t="s">
        <v>714</v>
      </c>
      <c r="I206" t="s">
        <v>48</v>
      </c>
      <c r="J206">
        <v>22</v>
      </c>
      <c r="K206">
        <v>3</v>
      </c>
      <c r="L206" t="s">
        <v>720</v>
      </c>
      <c r="M206" t="s">
        <v>712</v>
      </c>
      <c r="N206" t="s">
        <v>39</v>
      </c>
      <c r="O206" t="s">
        <v>40</v>
      </c>
      <c r="P206" t="s">
        <v>721</v>
      </c>
      <c r="Q206" s="1">
        <v>220602.66</v>
      </c>
      <c r="R206" s="1">
        <v>79988.63</v>
      </c>
      <c r="S206" s="1">
        <v>5664311</v>
      </c>
      <c r="T206" s="41">
        <v>2053892</v>
      </c>
      <c r="U206" s="1">
        <v>241781.181</v>
      </c>
      <c r="V206" s="274">
        <v>2002</v>
      </c>
    </row>
    <row r="207" spans="1:22" ht="12.75" customHeight="1">
      <c r="A207">
        <v>10495</v>
      </c>
      <c r="B207" t="s">
        <v>46</v>
      </c>
      <c r="D207" t="s">
        <v>70</v>
      </c>
      <c r="E207" t="s">
        <v>107</v>
      </c>
      <c r="F207">
        <v>54784</v>
      </c>
      <c r="G207" t="s">
        <v>69</v>
      </c>
      <c r="H207" t="s">
        <v>714</v>
      </c>
      <c r="I207" t="s">
        <v>48</v>
      </c>
      <c r="J207">
        <v>22</v>
      </c>
      <c r="K207">
        <v>3</v>
      </c>
      <c r="L207" t="s">
        <v>720</v>
      </c>
      <c r="M207" t="s">
        <v>712</v>
      </c>
      <c r="N207" t="s">
        <v>105</v>
      </c>
      <c r="O207" t="s">
        <v>58</v>
      </c>
      <c r="P207" t="s">
        <v>721</v>
      </c>
      <c r="Q207" s="1">
        <v>215029.82</v>
      </c>
      <c r="R207" s="1">
        <v>75940.08</v>
      </c>
      <c r="S207" s="1">
        <v>2484676</v>
      </c>
      <c r="T207" s="41">
        <v>877490</v>
      </c>
      <c r="U207" s="1">
        <v>111226.748</v>
      </c>
      <c r="V207" s="274">
        <v>2002</v>
      </c>
    </row>
    <row r="208" spans="1:22" ht="12.75" customHeight="1">
      <c r="A208">
        <v>10495</v>
      </c>
      <c r="B208" t="s">
        <v>46</v>
      </c>
      <c r="D208" t="s">
        <v>70</v>
      </c>
      <c r="E208" t="s">
        <v>107</v>
      </c>
      <c r="F208">
        <v>54784</v>
      </c>
      <c r="G208" t="s">
        <v>69</v>
      </c>
      <c r="H208" t="s">
        <v>714</v>
      </c>
      <c r="I208" t="s">
        <v>48</v>
      </c>
      <c r="J208">
        <v>22</v>
      </c>
      <c r="K208">
        <v>3</v>
      </c>
      <c r="L208" t="s">
        <v>720</v>
      </c>
      <c r="M208" t="s">
        <v>712</v>
      </c>
      <c r="N208" t="s">
        <v>372</v>
      </c>
      <c r="O208" t="s">
        <v>66</v>
      </c>
      <c r="P208" t="s">
        <v>723</v>
      </c>
      <c r="Q208" s="1">
        <v>91618.99</v>
      </c>
      <c r="R208" s="1">
        <v>30874.87</v>
      </c>
      <c r="S208" s="1">
        <v>2841061</v>
      </c>
      <c r="T208" s="41">
        <v>957415</v>
      </c>
      <c r="U208" s="1">
        <v>125532.993</v>
      </c>
      <c r="V208" s="274">
        <v>2002</v>
      </c>
    </row>
    <row r="209" spans="1:24" ht="12.75" customHeight="1">
      <c r="A209">
        <v>10495</v>
      </c>
      <c r="B209" t="s">
        <v>46</v>
      </c>
      <c r="D209" t="s">
        <v>70</v>
      </c>
      <c r="E209" t="s">
        <v>107</v>
      </c>
      <c r="F209">
        <v>54784</v>
      </c>
      <c r="G209" t="s">
        <v>69</v>
      </c>
      <c r="H209" t="s">
        <v>714</v>
      </c>
      <c r="I209" t="s">
        <v>48</v>
      </c>
      <c r="J209">
        <v>22</v>
      </c>
      <c r="K209">
        <v>3</v>
      </c>
      <c r="L209" t="s">
        <v>720</v>
      </c>
      <c r="M209" t="s">
        <v>712</v>
      </c>
      <c r="N209" t="s">
        <v>57</v>
      </c>
      <c r="O209" t="s">
        <v>58</v>
      </c>
      <c r="P209" t="s">
        <v>721</v>
      </c>
      <c r="Q209" s="1">
        <v>388303.95</v>
      </c>
      <c r="R209" s="1">
        <v>135413.29</v>
      </c>
      <c r="S209" s="1">
        <v>6336617</v>
      </c>
      <c r="T209" s="41">
        <v>2209730</v>
      </c>
      <c r="U209" s="1">
        <v>288833.247</v>
      </c>
      <c r="V209" s="274">
        <v>2002</v>
      </c>
      <c r="X209">
        <f>T209*1000/U209</f>
        <v>7650.538928435756</v>
      </c>
    </row>
    <row r="210" spans="1:22" ht="12.75" customHeight="1">
      <c r="A210">
        <v>10519</v>
      </c>
      <c r="B210" t="s">
        <v>33</v>
      </c>
      <c r="D210" t="s">
        <v>537</v>
      </c>
      <c r="E210" t="s">
        <v>538</v>
      </c>
      <c r="F210">
        <v>16498</v>
      </c>
      <c r="G210" t="s">
        <v>73</v>
      </c>
      <c r="H210" t="s">
        <v>714</v>
      </c>
      <c r="I210" t="s">
        <v>48</v>
      </c>
      <c r="J210">
        <v>22</v>
      </c>
      <c r="K210">
        <v>2</v>
      </c>
      <c r="L210" t="s">
        <v>715</v>
      </c>
      <c r="M210" t="s">
        <v>712</v>
      </c>
      <c r="N210" t="s">
        <v>34</v>
      </c>
      <c r="O210" t="s">
        <v>35</v>
      </c>
      <c r="P210"/>
      <c r="Q210" s="1">
        <v>0</v>
      </c>
      <c r="R210" s="1">
        <v>0</v>
      </c>
      <c r="S210" s="1">
        <v>54954.56</v>
      </c>
      <c r="T210" s="1">
        <v>54954.56</v>
      </c>
      <c r="U210" s="1">
        <v>5402</v>
      </c>
      <c r="V210" s="274">
        <v>2002</v>
      </c>
    </row>
    <row r="211" spans="1:22" ht="12.75" customHeight="1">
      <c r="A211">
        <v>10522</v>
      </c>
      <c r="B211" t="s">
        <v>46</v>
      </c>
      <c r="D211" t="s">
        <v>737</v>
      </c>
      <c r="E211" t="s">
        <v>738</v>
      </c>
      <c r="F211">
        <v>54726</v>
      </c>
      <c r="G211" t="s">
        <v>65</v>
      </c>
      <c r="H211" t="s">
        <v>714</v>
      </c>
      <c r="I211" t="s">
        <v>48</v>
      </c>
      <c r="J211">
        <v>22</v>
      </c>
      <c r="K211">
        <v>3</v>
      </c>
      <c r="L211" t="s">
        <v>720</v>
      </c>
      <c r="M211" t="s">
        <v>712</v>
      </c>
      <c r="N211" t="s">
        <v>41</v>
      </c>
      <c r="O211" t="s">
        <v>41</v>
      </c>
      <c r="P211" t="s">
        <v>713</v>
      </c>
      <c r="Q211" s="1">
        <v>5973.69</v>
      </c>
      <c r="R211" s="1">
        <v>5049.73</v>
      </c>
      <c r="S211" s="1">
        <v>34529</v>
      </c>
      <c r="T211" s="1">
        <v>29183</v>
      </c>
      <c r="U211" s="1">
        <v>2405.6</v>
      </c>
      <c r="V211" s="274">
        <v>2002</v>
      </c>
    </row>
    <row r="212" spans="1:22" ht="12.75" customHeight="1">
      <c r="A212">
        <v>10522</v>
      </c>
      <c r="B212" t="s">
        <v>46</v>
      </c>
      <c r="D212" t="s">
        <v>737</v>
      </c>
      <c r="E212" t="s">
        <v>738</v>
      </c>
      <c r="F212">
        <v>54726</v>
      </c>
      <c r="G212" t="s">
        <v>65</v>
      </c>
      <c r="H212" t="s">
        <v>714</v>
      </c>
      <c r="I212" t="s">
        <v>48</v>
      </c>
      <c r="J212">
        <v>22</v>
      </c>
      <c r="K212">
        <v>3</v>
      </c>
      <c r="L212" t="s">
        <v>720</v>
      </c>
      <c r="M212" t="s">
        <v>712</v>
      </c>
      <c r="N212" t="s">
        <v>36</v>
      </c>
      <c r="O212" t="s">
        <v>36</v>
      </c>
      <c r="P212" t="s">
        <v>717</v>
      </c>
      <c r="Q212" s="1">
        <v>421420</v>
      </c>
      <c r="R212" s="1">
        <v>345308.49</v>
      </c>
      <c r="S212" s="1">
        <v>440084</v>
      </c>
      <c r="T212" s="1">
        <v>360550</v>
      </c>
      <c r="U212" s="1">
        <v>47764.74</v>
      </c>
      <c r="V212" s="274">
        <v>2002</v>
      </c>
    </row>
    <row r="213" spans="1:22" ht="12.75" customHeight="1">
      <c r="A213">
        <v>10523</v>
      </c>
      <c r="B213" t="s">
        <v>33</v>
      </c>
      <c r="D213" t="s">
        <v>539</v>
      </c>
      <c r="E213" t="s">
        <v>540</v>
      </c>
      <c r="F213">
        <v>55753</v>
      </c>
      <c r="G213" t="s">
        <v>69</v>
      </c>
      <c r="H213" t="s">
        <v>714</v>
      </c>
      <c r="I213" t="s">
        <v>48</v>
      </c>
      <c r="J213">
        <v>22</v>
      </c>
      <c r="K213">
        <v>2</v>
      </c>
      <c r="L213" t="s">
        <v>715</v>
      </c>
      <c r="M213" t="s">
        <v>712</v>
      </c>
      <c r="N213" t="s">
        <v>34</v>
      </c>
      <c r="O213" t="s">
        <v>35</v>
      </c>
      <c r="P213"/>
      <c r="Q213" s="1">
        <v>0</v>
      </c>
      <c r="R213" s="1">
        <v>0</v>
      </c>
      <c r="S213" s="1">
        <v>139024.2</v>
      </c>
      <c r="T213" s="1">
        <v>139024.2</v>
      </c>
      <c r="U213" s="1">
        <v>13665.999</v>
      </c>
      <c r="V213" s="274">
        <v>2002</v>
      </c>
    </row>
    <row r="214" spans="1:22" ht="12.75" customHeight="1">
      <c r="A214">
        <v>10526</v>
      </c>
      <c r="B214" t="s">
        <v>33</v>
      </c>
      <c r="D214" t="s">
        <v>541</v>
      </c>
      <c r="E214" t="s">
        <v>542</v>
      </c>
      <c r="F214">
        <v>5226</v>
      </c>
      <c r="G214" t="s">
        <v>73</v>
      </c>
      <c r="H214" t="s">
        <v>714</v>
      </c>
      <c r="I214" t="s">
        <v>48</v>
      </c>
      <c r="J214">
        <v>22</v>
      </c>
      <c r="K214">
        <v>2</v>
      </c>
      <c r="L214" t="s">
        <v>715</v>
      </c>
      <c r="M214" t="s">
        <v>712</v>
      </c>
      <c r="N214" t="s">
        <v>34</v>
      </c>
      <c r="O214" t="s">
        <v>35</v>
      </c>
      <c r="P214"/>
      <c r="Q214" s="1">
        <v>0</v>
      </c>
      <c r="R214" s="1">
        <v>0</v>
      </c>
      <c r="S214" s="1">
        <v>255433.85</v>
      </c>
      <c r="T214" s="1">
        <v>255433.85</v>
      </c>
      <c r="U214" s="1">
        <v>25109</v>
      </c>
      <c r="V214" s="274">
        <v>2002</v>
      </c>
    </row>
    <row r="215" spans="1:22" ht="12.75" customHeight="1">
      <c r="A215">
        <v>10553</v>
      </c>
      <c r="B215" t="s">
        <v>33</v>
      </c>
      <c r="D215" t="s">
        <v>739</v>
      </c>
      <c r="E215" t="s">
        <v>740</v>
      </c>
      <c r="F215">
        <v>4385</v>
      </c>
      <c r="G215" t="s">
        <v>65</v>
      </c>
      <c r="H215" t="s">
        <v>714</v>
      </c>
      <c r="I215" t="s">
        <v>48</v>
      </c>
      <c r="J215">
        <v>326</v>
      </c>
      <c r="K215">
        <v>6</v>
      </c>
      <c r="L215" t="s">
        <v>731</v>
      </c>
      <c r="M215" t="s">
        <v>712</v>
      </c>
      <c r="N215" t="s">
        <v>41</v>
      </c>
      <c r="O215" t="s">
        <v>41</v>
      </c>
      <c r="P215" t="s">
        <v>713</v>
      </c>
      <c r="Q215" s="1">
        <v>97</v>
      </c>
      <c r="R215" s="1">
        <v>97</v>
      </c>
      <c r="S215" s="1">
        <v>577</v>
      </c>
      <c r="T215" s="1">
        <v>577</v>
      </c>
      <c r="U215" s="1">
        <v>0</v>
      </c>
      <c r="V215" s="274">
        <v>2002</v>
      </c>
    </row>
    <row r="216" spans="1:22" ht="12.75" customHeight="1">
      <c r="A216">
        <v>10555</v>
      </c>
      <c r="B216" t="s">
        <v>33</v>
      </c>
      <c r="D216" t="s">
        <v>543</v>
      </c>
      <c r="E216" t="s">
        <v>544</v>
      </c>
      <c r="F216">
        <v>2179</v>
      </c>
      <c r="G216" t="s">
        <v>69</v>
      </c>
      <c r="H216" t="s">
        <v>714</v>
      </c>
      <c r="I216" t="s">
        <v>48</v>
      </c>
      <c r="J216">
        <v>22</v>
      </c>
      <c r="K216">
        <v>2</v>
      </c>
      <c r="L216" t="s">
        <v>715</v>
      </c>
      <c r="M216" t="s">
        <v>712</v>
      </c>
      <c r="N216" t="s">
        <v>34</v>
      </c>
      <c r="O216" t="s">
        <v>35</v>
      </c>
      <c r="P216"/>
      <c r="Q216" s="1">
        <v>0</v>
      </c>
      <c r="R216" s="1">
        <v>0</v>
      </c>
      <c r="S216" s="1">
        <v>132340.57</v>
      </c>
      <c r="T216" s="1">
        <v>132340.57</v>
      </c>
      <c r="U216" s="1">
        <v>13009</v>
      </c>
      <c r="V216" s="274">
        <v>2002</v>
      </c>
    </row>
    <row r="217" spans="1:22" ht="12.75" customHeight="1">
      <c r="A217">
        <v>10556</v>
      </c>
      <c r="B217" t="s">
        <v>33</v>
      </c>
      <c r="D217" t="s">
        <v>545</v>
      </c>
      <c r="E217" t="s">
        <v>546</v>
      </c>
      <c r="F217">
        <v>2016</v>
      </c>
      <c r="G217" t="s">
        <v>65</v>
      </c>
      <c r="H217" t="s">
        <v>714</v>
      </c>
      <c r="I217" t="s">
        <v>48</v>
      </c>
      <c r="J217">
        <v>22</v>
      </c>
      <c r="K217">
        <v>2</v>
      </c>
      <c r="L217" t="s">
        <v>715</v>
      </c>
      <c r="M217" t="s">
        <v>712</v>
      </c>
      <c r="N217" t="s">
        <v>34</v>
      </c>
      <c r="O217" t="s">
        <v>35</v>
      </c>
      <c r="P217"/>
      <c r="Q217" s="1">
        <v>0</v>
      </c>
      <c r="R217" s="1">
        <v>0</v>
      </c>
      <c r="S217" s="1">
        <v>830788.21</v>
      </c>
      <c r="T217" s="1">
        <v>830788.21</v>
      </c>
      <c r="U217" s="1">
        <v>81666</v>
      </c>
      <c r="V217" s="274">
        <v>2002</v>
      </c>
    </row>
    <row r="218" spans="1:22" ht="12.75" customHeight="1">
      <c r="A218">
        <v>10570</v>
      </c>
      <c r="B218" t="s">
        <v>33</v>
      </c>
      <c r="D218" t="s">
        <v>547</v>
      </c>
      <c r="E218" t="s">
        <v>548</v>
      </c>
      <c r="F218">
        <v>23037</v>
      </c>
      <c r="G218" t="s">
        <v>73</v>
      </c>
      <c r="H218" t="s">
        <v>714</v>
      </c>
      <c r="I218" t="s">
        <v>48</v>
      </c>
      <c r="J218">
        <v>22</v>
      </c>
      <c r="K218">
        <v>2</v>
      </c>
      <c r="L218" t="s">
        <v>715</v>
      </c>
      <c r="M218" t="s">
        <v>712</v>
      </c>
      <c r="N218" t="s">
        <v>34</v>
      </c>
      <c r="O218" t="s">
        <v>35</v>
      </c>
      <c r="P218"/>
      <c r="Q218" s="1">
        <v>0</v>
      </c>
      <c r="R218" s="1">
        <v>0</v>
      </c>
      <c r="S218" s="1">
        <v>133134.03</v>
      </c>
      <c r="T218" s="1">
        <v>133134.03</v>
      </c>
      <c r="U218" s="1">
        <v>13087.001</v>
      </c>
      <c r="V218" s="274">
        <v>2002</v>
      </c>
    </row>
    <row r="219" spans="1:22" ht="12.75" customHeight="1">
      <c r="A219">
        <v>10613</v>
      </c>
      <c r="B219" t="s">
        <v>46</v>
      </c>
      <c r="D219" t="s">
        <v>381</v>
      </c>
      <c r="E219" t="s">
        <v>549</v>
      </c>
      <c r="F219">
        <v>5232</v>
      </c>
      <c r="G219" t="s">
        <v>69</v>
      </c>
      <c r="H219" t="s">
        <v>714</v>
      </c>
      <c r="I219" t="s">
        <v>48</v>
      </c>
      <c r="J219">
        <v>322122</v>
      </c>
      <c r="K219">
        <v>7</v>
      </c>
      <c r="L219" t="s">
        <v>730</v>
      </c>
      <c r="M219" t="s">
        <v>712</v>
      </c>
      <c r="N219" t="s">
        <v>105</v>
      </c>
      <c r="O219" t="s">
        <v>58</v>
      </c>
      <c r="P219" t="s">
        <v>721</v>
      </c>
      <c r="Q219" s="1">
        <v>522352</v>
      </c>
      <c r="R219" s="1">
        <v>141591.08</v>
      </c>
      <c r="S219" s="1">
        <v>6268224</v>
      </c>
      <c r="T219" s="1">
        <v>1699096</v>
      </c>
      <c r="U219" s="1">
        <v>186924.878</v>
      </c>
      <c r="V219" s="274">
        <v>2002</v>
      </c>
    </row>
    <row r="220" spans="1:22" ht="12.75" customHeight="1">
      <c r="A220">
        <v>10613</v>
      </c>
      <c r="B220" t="s">
        <v>46</v>
      </c>
      <c r="D220" t="s">
        <v>381</v>
      </c>
      <c r="E220" t="s">
        <v>549</v>
      </c>
      <c r="F220">
        <v>5232</v>
      </c>
      <c r="G220" t="s">
        <v>69</v>
      </c>
      <c r="H220" t="s">
        <v>714</v>
      </c>
      <c r="I220" t="s">
        <v>48</v>
      </c>
      <c r="J220">
        <v>322122</v>
      </c>
      <c r="K220">
        <v>7</v>
      </c>
      <c r="L220" t="s">
        <v>730</v>
      </c>
      <c r="M220" t="s">
        <v>712</v>
      </c>
      <c r="N220" t="s">
        <v>50</v>
      </c>
      <c r="O220" t="s">
        <v>50</v>
      </c>
      <c r="P220" t="s">
        <v>713</v>
      </c>
      <c r="Q220" s="1">
        <v>196699</v>
      </c>
      <c r="R220" s="1">
        <v>53819.01</v>
      </c>
      <c r="S220" s="1">
        <v>1239205</v>
      </c>
      <c r="T220" s="1">
        <v>339062</v>
      </c>
      <c r="U220" s="1">
        <v>37001</v>
      </c>
      <c r="V220" s="274">
        <v>2002</v>
      </c>
    </row>
    <row r="221" spans="1:22" ht="12.75" customHeight="1">
      <c r="A221">
        <v>10613</v>
      </c>
      <c r="B221" t="s">
        <v>46</v>
      </c>
      <c r="D221" t="s">
        <v>381</v>
      </c>
      <c r="E221" t="s">
        <v>549</v>
      </c>
      <c r="F221">
        <v>5232</v>
      </c>
      <c r="G221" t="s">
        <v>69</v>
      </c>
      <c r="H221" t="s">
        <v>714</v>
      </c>
      <c r="I221" t="s">
        <v>48</v>
      </c>
      <c r="J221">
        <v>322122</v>
      </c>
      <c r="K221">
        <v>7</v>
      </c>
      <c r="L221" t="s">
        <v>730</v>
      </c>
      <c r="M221" t="s">
        <v>712</v>
      </c>
      <c r="N221" t="s">
        <v>34</v>
      </c>
      <c r="O221" t="s">
        <v>35</v>
      </c>
      <c r="P221"/>
      <c r="Q221" s="1">
        <v>0</v>
      </c>
      <c r="R221" s="1">
        <v>0</v>
      </c>
      <c r="S221" s="1">
        <v>737198.67</v>
      </c>
      <c r="T221" s="1">
        <v>737198.67</v>
      </c>
      <c r="U221" s="1">
        <v>72466.2</v>
      </c>
      <c r="V221" s="274">
        <v>2002</v>
      </c>
    </row>
    <row r="222" spans="1:22" ht="12.75" customHeight="1">
      <c r="A222">
        <v>10613</v>
      </c>
      <c r="B222" t="s">
        <v>46</v>
      </c>
      <c r="D222" t="s">
        <v>381</v>
      </c>
      <c r="E222" t="s">
        <v>549</v>
      </c>
      <c r="F222">
        <v>5232</v>
      </c>
      <c r="G222" t="s">
        <v>69</v>
      </c>
      <c r="H222" t="s">
        <v>714</v>
      </c>
      <c r="I222" t="s">
        <v>48</v>
      </c>
      <c r="J222">
        <v>322122</v>
      </c>
      <c r="K222">
        <v>7</v>
      </c>
      <c r="L222" t="s">
        <v>730</v>
      </c>
      <c r="M222" t="s">
        <v>712</v>
      </c>
      <c r="N222" t="s">
        <v>57</v>
      </c>
      <c r="O222" t="s">
        <v>58</v>
      </c>
      <c r="P222" t="s">
        <v>721</v>
      </c>
      <c r="Q222" s="1">
        <v>308827</v>
      </c>
      <c r="R222" s="1">
        <v>83983.12</v>
      </c>
      <c r="S222" s="1">
        <v>2377968</v>
      </c>
      <c r="T222" s="1">
        <v>646673</v>
      </c>
      <c r="U222" s="1">
        <v>71440</v>
      </c>
      <c r="V222" s="274">
        <v>2002</v>
      </c>
    </row>
    <row r="223" spans="1:22" ht="12.75" customHeight="1">
      <c r="A223">
        <v>10694</v>
      </c>
      <c r="B223" t="s">
        <v>33</v>
      </c>
      <c r="D223" t="s">
        <v>550</v>
      </c>
      <c r="E223" t="s">
        <v>551</v>
      </c>
      <c r="F223">
        <v>49911</v>
      </c>
      <c r="G223" t="s">
        <v>65</v>
      </c>
      <c r="H223" t="s">
        <v>714</v>
      </c>
      <c r="I223" t="s">
        <v>48</v>
      </c>
      <c r="J223">
        <v>322122</v>
      </c>
      <c r="K223">
        <v>6</v>
      </c>
      <c r="L223" t="s">
        <v>731</v>
      </c>
      <c r="M223" t="s">
        <v>712</v>
      </c>
      <c r="N223" t="s">
        <v>34</v>
      </c>
      <c r="O223" t="s">
        <v>35</v>
      </c>
      <c r="P223"/>
      <c r="Q223" s="1">
        <v>0</v>
      </c>
      <c r="R223" s="1">
        <v>0</v>
      </c>
      <c r="S223" s="1">
        <v>35330.82</v>
      </c>
      <c r="T223" s="1">
        <v>35330.82</v>
      </c>
      <c r="U223" s="1">
        <v>3473</v>
      </c>
      <c r="V223" s="274">
        <v>2002</v>
      </c>
    </row>
    <row r="224" spans="1:22" ht="12.75" customHeight="1">
      <c r="A224">
        <v>10700</v>
      </c>
      <c r="B224" t="s">
        <v>46</v>
      </c>
      <c r="D224" t="s">
        <v>552</v>
      </c>
      <c r="E224" t="s">
        <v>553</v>
      </c>
      <c r="F224">
        <v>56448</v>
      </c>
      <c r="G224" t="s">
        <v>69</v>
      </c>
      <c r="H224" t="s">
        <v>714</v>
      </c>
      <c r="I224" t="s">
        <v>48</v>
      </c>
      <c r="J224">
        <v>322</v>
      </c>
      <c r="K224">
        <v>7</v>
      </c>
      <c r="L224" t="s">
        <v>730</v>
      </c>
      <c r="M224" t="s">
        <v>712</v>
      </c>
      <c r="N224" t="s">
        <v>105</v>
      </c>
      <c r="O224" t="s">
        <v>58</v>
      </c>
      <c r="P224" t="s">
        <v>721</v>
      </c>
      <c r="Q224" s="1">
        <v>359520.03</v>
      </c>
      <c r="R224" s="1">
        <v>77428.85</v>
      </c>
      <c r="S224" s="1">
        <v>3954720</v>
      </c>
      <c r="T224" s="1">
        <v>851720</v>
      </c>
      <c r="U224" s="1">
        <v>51283.32</v>
      </c>
      <c r="V224" s="274">
        <v>2002</v>
      </c>
    </row>
    <row r="225" spans="1:22" ht="12.75" customHeight="1">
      <c r="A225">
        <v>10700</v>
      </c>
      <c r="B225" t="s">
        <v>46</v>
      </c>
      <c r="D225" t="s">
        <v>552</v>
      </c>
      <c r="E225" t="s">
        <v>553</v>
      </c>
      <c r="F225">
        <v>56448</v>
      </c>
      <c r="G225" t="s">
        <v>69</v>
      </c>
      <c r="H225" t="s">
        <v>714</v>
      </c>
      <c r="I225" t="s">
        <v>48</v>
      </c>
      <c r="J225">
        <v>322</v>
      </c>
      <c r="K225">
        <v>7</v>
      </c>
      <c r="L225" t="s">
        <v>730</v>
      </c>
      <c r="M225" t="s">
        <v>712</v>
      </c>
      <c r="N225" t="s">
        <v>41</v>
      </c>
      <c r="O225" t="s">
        <v>41</v>
      </c>
      <c r="P225" t="s">
        <v>713</v>
      </c>
      <c r="Q225" s="1">
        <v>2265</v>
      </c>
      <c r="R225" s="1">
        <v>445.35</v>
      </c>
      <c r="S225" s="1">
        <v>13137</v>
      </c>
      <c r="T225" s="1">
        <v>2584</v>
      </c>
      <c r="U225" s="1">
        <v>154.29</v>
      </c>
      <c r="V225" s="274">
        <v>2002</v>
      </c>
    </row>
    <row r="226" spans="1:22" ht="12.75" customHeight="1">
      <c r="A226">
        <v>10700</v>
      </c>
      <c r="B226" t="s">
        <v>46</v>
      </c>
      <c r="D226" t="s">
        <v>552</v>
      </c>
      <c r="E226" t="s">
        <v>553</v>
      </c>
      <c r="F226">
        <v>56448</v>
      </c>
      <c r="G226" t="s">
        <v>69</v>
      </c>
      <c r="H226" t="s">
        <v>714</v>
      </c>
      <c r="I226" t="s">
        <v>48</v>
      </c>
      <c r="J226">
        <v>322</v>
      </c>
      <c r="K226">
        <v>7</v>
      </c>
      <c r="L226" t="s">
        <v>730</v>
      </c>
      <c r="M226" t="s">
        <v>712</v>
      </c>
      <c r="N226" t="s">
        <v>36</v>
      </c>
      <c r="O226" t="s">
        <v>36</v>
      </c>
      <c r="P226" t="s">
        <v>717</v>
      </c>
      <c r="Q226" s="1">
        <v>49786</v>
      </c>
      <c r="R226" s="1">
        <v>10011.71</v>
      </c>
      <c r="S226" s="1">
        <v>52275</v>
      </c>
      <c r="T226" s="1">
        <v>10513</v>
      </c>
      <c r="U226" s="1">
        <v>3869</v>
      </c>
      <c r="V226" s="274">
        <v>2002</v>
      </c>
    </row>
    <row r="227" spans="1:22" ht="12.75" customHeight="1">
      <c r="A227">
        <v>10700</v>
      </c>
      <c r="B227" t="s">
        <v>46</v>
      </c>
      <c r="D227" t="s">
        <v>552</v>
      </c>
      <c r="E227" t="s">
        <v>553</v>
      </c>
      <c r="F227">
        <v>56448</v>
      </c>
      <c r="G227" t="s">
        <v>69</v>
      </c>
      <c r="H227" t="s">
        <v>714</v>
      </c>
      <c r="I227" t="s">
        <v>48</v>
      </c>
      <c r="J227">
        <v>322</v>
      </c>
      <c r="K227">
        <v>7</v>
      </c>
      <c r="L227" t="s">
        <v>730</v>
      </c>
      <c r="M227" t="s">
        <v>712</v>
      </c>
      <c r="N227" t="s">
        <v>50</v>
      </c>
      <c r="O227" t="s">
        <v>50</v>
      </c>
      <c r="P227" t="s">
        <v>713</v>
      </c>
      <c r="Q227" s="1">
        <v>187432.41</v>
      </c>
      <c r="R227" s="1">
        <v>38275.42</v>
      </c>
      <c r="S227" s="1">
        <v>1180827</v>
      </c>
      <c r="T227" s="1">
        <v>241138</v>
      </c>
      <c r="U227" s="1">
        <v>15182.38</v>
      </c>
      <c r="V227" s="274">
        <v>2002</v>
      </c>
    </row>
    <row r="228" spans="1:22" ht="12.75" customHeight="1">
      <c r="A228">
        <v>10701</v>
      </c>
      <c r="B228" t="s">
        <v>46</v>
      </c>
      <c r="D228" t="s">
        <v>741</v>
      </c>
      <c r="E228" t="s">
        <v>741</v>
      </c>
      <c r="F228">
        <v>20242</v>
      </c>
      <c r="G228" t="s">
        <v>73</v>
      </c>
      <c r="H228" t="s">
        <v>714</v>
      </c>
      <c r="I228" t="s">
        <v>48</v>
      </c>
      <c r="J228">
        <v>322122</v>
      </c>
      <c r="K228">
        <v>7</v>
      </c>
      <c r="L228" t="s">
        <v>730</v>
      </c>
      <c r="M228" t="s">
        <v>712</v>
      </c>
      <c r="N228" t="s">
        <v>36</v>
      </c>
      <c r="O228" t="s">
        <v>36</v>
      </c>
      <c r="P228" t="s">
        <v>713</v>
      </c>
      <c r="Q228" s="1">
        <v>635022.01</v>
      </c>
      <c r="R228" s="1">
        <v>629274.49</v>
      </c>
      <c r="S228" s="1">
        <v>638197</v>
      </c>
      <c r="T228" s="1">
        <v>632392</v>
      </c>
      <c r="U228" s="1">
        <v>78621.481</v>
      </c>
      <c r="V228" s="274">
        <v>2002</v>
      </c>
    </row>
    <row r="229" spans="1:22" ht="12.75" customHeight="1">
      <c r="A229">
        <v>10701</v>
      </c>
      <c r="B229" t="s">
        <v>46</v>
      </c>
      <c r="D229" t="s">
        <v>741</v>
      </c>
      <c r="E229" t="s">
        <v>741</v>
      </c>
      <c r="F229">
        <v>20242</v>
      </c>
      <c r="G229" t="s">
        <v>73</v>
      </c>
      <c r="H229" t="s">
        <v>714</v>
      </c>
      <c r="I229" t="s">
        <v>48</v>
      </c>
      <c r="J229">
        <v>322122</v>
      </c>
      <c r="K229">
        <v>7</v>
      </c>
      <c r="L229" t="s">
        <v>730</v>
      </c>
      <c r="M229" t="s">
        <v>712</v>
      </c>
      <c r="N229" t="s">
        <v>50</v>
      </c>
      <c r="O229" t="s">
        <v>50</v>
      </c>
      <c r="P229" t="s">
        <v>713</v>
      </c>
      <c r="Q229" s="1">
        <v>0</v>
      </c>
      <c r="R229" s="1">
        <v>0</v>
      </c>
      <c r="S229" s="1">
        <v>0</v>
      </c>
      <c r="T229" s="1">
        <v>0</v>
      </c>
      <c r="U229" s="1">
        <v>0</v>
      </c>
      <c r="V229" s="274">
        <v>2002</v>
      </c>
    </row>
    <row r="230" spans="1:22" ht="12.75" customHeight="1">
      <c r="A230">
        <v>10726</v>
      </c>
      <c r="B230" t="s">
        <v>46</v>
      </c>
      <c r="D230" t="s">
        <v>373</v>
      </c>
      <c r="E230" t="s">
        <v>373</v>
      </c>
      <c r="F230">
        <v>11741</v>
      </c>
      <c r="G230" t="s">
        <v>65</v>
      </c>
      <c r="H230" t="s">
        <v>714</v>
      </c>
      <c r="I230" t="s">
        <v>48</v>
      </c>
      <c r="J230">
        <v>22</v>
      </c>
      <c r="K230">
        <v>3</v>
      </c>
      <c r="L230" t="s">
        <v>720</v>
      </c>
      <c r="M230" t="s">
        <v>712</v>
      </c>
      <c r="N230" t="s">
        <v>41</v>
      </c>
      <c r="O230" t="s">
        <v>41</v>
      </c>
      <c r="P230" t="s">
        <v>713</v>
      </c>
      <c r="Q230" s="1">
        <v>5059.04</v>
      </c>
      <c r="R230" s="1">
        <v>5055.59</v>
      </c>
      <c r="S230" s="1">
        <v>29342</v>
      </c>
      <c r="T230" s="1">
        <v>29323</v>
      </c>
      <c r="U230" s="1">
        <v>2439</v>
      </c>
      <c r="V230" s="274">
        <v>2002</v>
      </c>
    </row>
    <row r="231" spans="1:22" ht="12.75" customHeight="1">
      <c r="A231">
        <v>10726</v>
      </c>
      <c r="B231" t="s">
        <v>46</v>
      </c>
      <c r="D231" t="s">
        <v>373</v>
      </c>
      <c r="E231" t="s">
        <v>373</v>
      </c>
      <c r="F231">
        <v>11741</v>
      </c>
      <c r="G231" t="s">
        <v>65</v>
      </c>
      <c r="H231" t="s">
        <v>714</v>
      </c>
      <c r="I231" t="s">
        <v>48</v>
      </c>
      <c r="J231">
        <v>22</v>
      </c>
      <c r="K231">
        <v>3</v>
      </c>
      <c r="L231" t="s">
        <v>720</v>
      </c>
      <c r="M231" t="s">
        <v>712</v>
      </c>
      <c r="N231" t="s">
        <v>36</v>
      </c>
      <c r="O231" t="s">
        <v>36</v>
      </c>
      <c r="P231" t="s">
        <v>719</v>
      </c>
      <c r="Q231" s="1">
        <v>0</v>
      </c>
      <c r="R231" s="1">
        <v>0</v>
      </c>
      <c r="S231" s="1">
        <v>0</v>
      </c>
      <c r="T231" s="1">
        <v>0</v>
      </c>
      <c r="U231" s="1">
        <v>0</v>
      </c>
      <c r="V231" s="274">
        <v>2002</v>
      </c>
    </row>
    <row r="232" spans="1:22" ht="12.75" customHeight="1">
      <c r="A232">
        <v>10726</v>
      </c>
      <c r="B232" t="s">
        <v>46</v>
      </c>
      <c r="D232" t="s">
        <v>373</v>
      </c>
      <c r="E232" t="s">
        <v>373</v>
      </c>
      <c r="F232">
        <v>11741</v>
      </c>
      <c r="G232" t="s">
        <v>65</v>
      </c>
      <c r="H232" t="s">
        <v>714</v>
      </c>
      <c r="I232" t="s">
        <v>48</v>
      </c>
      <c r="J232">
        <v>22</v>
      </c>
      <c r="K232">
        <v>3</v>
      </c>
      <c r="L232" t="s">
        <v>720</v>
      </c>
      <c r="M232" t="s">
        <v>712</v>
      </c>
      <c r="N232" t="s">
        <v>36</v>
      </c>
      <c r="O232" t="s">
        <v>36</v>
      </c>
      <c r="P232" t="s">
        <v>717</v>
      </c>
      <c r="Q232" s="1">
        <v>12781860</v>
      </c>
      <c r="R232" s="1">
        <v>12269346.88</v>
      </c>
      <c r="S232" s="1">
        <v>12928650</v>
      </c>
      <c r="T232" s="1">
        <v>12410293</v>
      </c>
      <c r="U232" s="1">
        <v>1515604</v>
      </c>
      <c r="V232" s="274">
        <v>2002</v>
      </c>
    </row>
    <row r="233" spans="1:22" ht="12.75" customHeight="1">
      <c r="A233">
        <v>10728</v>
      </c>
      <c r="B233" t="s">
        <v>33</v>
      </c>
      <c r="D233" t="s">
        <v>554</v>
      </c>
      <c r="E233" t="s">
        <v>555</v>
      </c>
      <c r="F233">
        <v>56538</v>
      </c>
      <c r="G233" t="s">
        <v>69</v>
      </c>
      <c r="H233" t="s">
        <v>714</v>
      </c>
      <c r="I233" t="s">
        <v>48</v>
      </c>
      <c r="J233">
        <v>22</v>
      </c>
      <c r="K233">
        <v>2</v>
      </c>
      <c r="L233" t="s">
        <v>715</v>
      </c>
      <c r="M233" t="s">
        <v>712</v>
      </c>
      <c r="N233" t="s">
        <v>34</v>
      </c>
      <c r="O233" t="s">
        <v>35</v>
      </c>
      <c r="P233"/>
      <c r="Q233" s="1">
        <v>0</v>
      </c>
      <c r="R233" s="1">
        <v>0</v>
      </c>
      <c r="S233" s="1">
        <v>45086.72</v>
      </c>
      <c r="T233" s="1">
        <v>45086.72</v>
      </c>
      <c r="U233" s="1">
        <v>4431.999</v>
      </c>
      <c r="V233" s="274">
        <v>2002</v>
      </c>
    </row>
    <row r="234" spans="1:22" ht="12.75" customHeight="1">
      <c r="A234">
        <v>10765</v>
      </c>
      <c r="B234" t="s">
        <v>33</v>
      </c>
      <c r="D234" t="s">
        <v>374</v>
      </c>
      <c r="E234" t="s">
        <v>409</v>
      </c>
      <c r="F234">
        <v>56402</v>
      </c>
      <c r="G234" t="s">
        <v>69</v>
      </c>
      <c r="H234" t="s">
        <v>714</v>
      </c>
      <c r="I234" t="s">
        <v>48</v>
      </c>
      <c r="J234">
        <v>22</v>
      </c>
      <c r="K234">
        <v>2</v>
      </c>
      <c r="L234" t="s">
        <v>715</v>
      </c>
      <c r="M234" t="s">
        <v>712</v>
      </c>
      <c r="N234" t="s">
        <v>392</v>
      </c>
      <c r="O234" t="s">
        <v>393</v>
      </c>
      <c r="P234" t="s">
        <v>717</v>
      </c>
      <c r="Q234" s="1">
        <v>0</v>
      </c>
      <c r="R234" s="1">
        <v>0</v>
      </c>
      <c r="S234" s="1">
        <v>0</v>
      </c>
      <c r="T234" s="1">
        <v>0</v>
      </c>
      <c r="U234" s="1">
        <v>0</v>
      </c>
      <c r="V234" s="274">
        <v>2002</v>
      </c>
    </row>
    <row r="235" spans="1:22" ht="12.75" customHeight="1">
      <c r="A235">
        <v>10765</v>
      </c>
      <c r="B235" t="s">
        <v>33</v>
      </c>
      <c r="D235" t="s">
        <v>374</v>
      </c>
      <c r="E235" t="s">
        <v>409</v>
      </c>
      <c r="F235">
        <v>56402</v>
      </c>
      <c r="G235" t="s">
        <v>69</v>
      </c>
      <c r="H235" t="s">
        <v>714</v>
      </c>
      <c r="I235" t="s">
        <v>48</v>
      </c>
      <c r="J235">
        <v>22</v>
      </c>
      <c r="K235">
        <v>2</v>
      </c>
      <c r="L235" t="s">
        <v>715</v>
      </c>
      <c r="M235" t="s">
        <v>712</v>
      </c>
      <c r="N235" t="s">
        <v>57</v>
      </c>
      <c r="O235" t="s">
        <v>58</v>
      </c>
      <c r="P235" t="s">
        <v>721</v>
      </c>
      <c r="Q235" s="1">
        <v>0</v>
      </c>
      <c r="R235" s="1">
        <v>0</v>
      </c>
      <c r="S235" s="1">
        <v>0</v>
      </c>
      <c r="T235" s="1">
        <v>0</v>
      </c>
      <c r="U235" s="1">
        <v>0</v>
      </c>
      <c r="V235" s="274">
        <v>2002</v>
      </c>
    </row>
    <row r="236" spans="1:22" ht="12.75" customHeight="1">
      <c r="A236">
        <v>10766</v>
      </c>
      <c r="B236" t="s">
        <v>33</v>
      </c>
      <c r="D236" t="s">
        <v>375</v>
      </c>
      <c r="E236" t="s">
        <v>409</v>
      </c>
      <c r="F236">
        <v>56402</v>
      </c>
      <c r="G236" t="s">
        <v>69</v>
      </c>
      <c r="H236" t="s">
        <v>714</v>
      </c>
      <c r="I236" t="s">
        <v>48</v>
      </c>
      <c r="J236">
        <v>22</v>
      </c>
      <c r="K236">
        <v>2</v>
      </c>
      <c r="L236" t="s">
        <v>715</v>
      </c>
      <c r="M236" t="s">
        <v>712</v>
      </c>
      <c r="N236" t="s">
        <v>392</v>
      </c>
      <c r="O236" t="s">
        <v>393</v>
      </c>
      <c r="P236" t="s">
        <v>717</v>
      </c>
      <c r="Q236" s="1">
        <v>423</v>
      </c>
      <c r="R236" s="1">
        <v>423</v>
      </c>
      <c r="S236" s="1">
        <v>1059</v>
      </c>
      <c r="T236" s="1">
        <v>1059</v>
      </c>
      <c r="U236" s="1">
        <v>48</v>
      </c>
      <c r="V236" s="274">
        <v>2002</v>
      </c>
    </row>
    <row r="237" spans="1:24" ht="12.75" customHeight="1">
      <c r="A237">
        <v>10766</v>
      </c>
      <c r="B237" t="s">
        <v>33</v>
      </c>
      <c r="D237" t="s">
        <v>375</v>
      </c>
      <c r="E237" t="s">
        <v>409</v>
      </c>
      <c r="F237">
        <v>56402</v>
      </c>
      <c r="G237" t="s">
        <v>69</v>
      </c>
      <c r="H237" t="s">
        <v>714</v>
      </c>
      <c r="I237" t="s">
        <v>48</v>
      </c>
      <c r="J237">
        <v>22</v>
      </c>
      <c r="K237">
        <v>2</v>
      </c>
      <c r="L237" t="s">
        <v>715</v>
      </c>
      <c r="M237" t="s">
        <v>712</v>
      </c>
      <c r="N237" t="s">
        <v>57</v>
      </c>
      <c r="O237" t="s">
        <v>58</v>
      </c>
      <c r="P237" t="s">
        <v>721</v>
      </c>
      <c r="Q237" s="1">
        <v>198357</v>
      </c>
      <c r="R237" s="1">
        <v>198357</v>
      </c>
      <c r="S237" s="1">
        <v>3646530</v>
      </c>
      <c r="T237" s="1">
        <v>3646530</v>
      </c>
      <c r="U237" s="1">
        <v>131063</v>
      </c>
      <c r="V237" s="274">
        <v>2002</v>
      </c>
      <c r="X237">
        <f>T237*1000/U237</f>
        <v>27822.726475053983</v>
      </c>
    </row>
    <row r="238" spans="1:22" ht="12.75" customHeight="1">
      <c r="A238">
        <v>10802</v>
      </c>
      <c r="B238" t="s">
        <v>46</v>
      </c>
      <c r="D238" t="s">
        <v>556</v>
      </c>
      <c r="E238" t="s">
        <v>557</v>
      </c>
      <c r="F238">
        <v>11267</v>
      </c>
      <c r="G238" t="s">
        <v>65</v>
      </c>
      <c r="H238" t="s">
        <v>714</v>
      </c>
      <c r="I238" t="s">
        <v>48</v>
      </c>
      <c r="J238">
        <v>22</v>
      </c>
      <c r="K238">
        <v>3</v>
      </c>
      <c r="L238" t="s">
        <v>720</v>
      </c>
      <c r="M238" t="s">
        <v>712</v>
      </c>
      <c r="N238" t="s">
        <v>41</v>
      </c>
      <c r="O238" t="s">
        <v>41</v>
      </c>
      <c r="P238" t="s">
        <v>713</v>
      </c>
      <c r="Q238" s="1">
        <v>423.01</v>
      </c>
      <c r="R238" s="1">
        <v>375.01</v>
      </c>
      <c r="S238" s="1">
        <v>2434</v>
      </c>
      <c r="T238" s="41">
        <v>2156</v>
      </c>
      <c r="U238" s="1">
        <v>237.99900000000002</v>
      </c>
      <c r="V238" s="274">
        <v>2002</v>
      </c>
    </row>
    <row r="239" spans="1:22" ht="12.75" customHeight="1">
      <c r="A239">
        <v>10802</v>
      </c>
      <c r="B239" t="s">
        <v>46</v>
      </c>
      <c r="D239" t="s">
        <v>556</v>
      </c>
      <c r="E239" t="s">
        <v>557</v>
      </c>
      <c r="F239">
        <v>11267</v>
      </c>
      <c r="G239" t="s">
        <v>65</v>
      </c>
      <c r="H239" t="s">
        <v>714</v>
      </c>
      <c r="I239" t="s">
        <v>48</v>
      </c>
      <c r="J239">
        <v>22</v>
      </c>
      <c r="K239">
        <v>3</v>
      </c>
      <c r="L239" t="s">
        <v>720</v>
      </c>
      <c r="M239" t="s">
        <v>712</v>
      </c>
      <c r="N239" t="s">
        <v>36</v>
      </c>
      <c r="O239" t="s">
        <v>36</v>
      </c>
      <c r="P239" t="s">
        <v>713</v>
      </c>
      <c r="Q239" s="1">
        <v>69187.01</v>
      </c>
      <c r="R239" s="1">
        <v>61377.48</v>
      </c>
      <c r="S239" s="1">
        <v>72368</v>
      </c>
      <c r="T239" s="41">
        <v>64168</v>
      </c>
      <c r="U239" s="1">
        <v>7086</v>
      </c>
      <c r="V239" s="274">
        <v>2002</v>
      </c>
    </row>
    <row r="240" spans="1:22" ht="12.75" customHeight="1">
      <c r="A240">
        <v>10823</v>
      </c>
      <c r="B240" t="s">
        <v>33</v>
      </c>
      <c r="D240" t="s">
        <v>558</v>
      </c>
      <c r="E240" t="s">
        <v>559</v>
      </c>
      <c r="F240">
        <v>11427</v>
      </c>
      <c r="G240" t="s">
        <v>65</v>
      </c>
      <c r="H240" t="s">
        <v>714</v>
      </c>
      <c r="I240" t="s">
        <v>48</v>
      </c>
      <c r="J240">
        <v>22132</v>
      </c>
      <c r="K240">
        <v>4</v>
      </c>
      <c r="L240" t="s">
        <v>742</v>
      </c>
      <c r="M240" t="s">
        <v>712</v>
      </c>
      <c r="N240" t="s">
        <v>41</v>
      </c>
      <c r="O240" t="s">
        <v>41</v>
      </c>
      <c r="P240" t="s">
        <v>713</v>
      </c>
      <c r="Q240" s="1">
        <v>19855</v>
      </c>
      <c r="R240" s="1">
        <v>19855</v>
      </c>
      <c r="S240" s="1">
        <v>114169</v>
      </c>
      <c r="T240" s="1">
        <v>114169</v>
      </c>
      <c r="U240" s="1">
        <v>3993</v>
      </c>
      <c r="V240" s="274">
        <v>2002</v>
      </c>
    </row>
    <row r="241" spans="1:22" ht="12.75" customHeight="1">
      <c r="A241">
        <v>10823</v>
      </c>
      <c r="B241" t="s">
        <v>33</v>
      </c>
      <c r="D241" t="s">
        <v>558</v>
      </c>
      <c r="E241" t="s">
        <v>559</v>
      </c>
      <c r="F241">
        <v>11427</v>
      </c>
      <c r="G241" t="s">
        <v>65</v>
      </c>
      <c r="H241" t="s">
        <v>714</v>
      </c>
      <c r="I241" t="s">
        <v>48</v>
      </c>
      <c r="J241">
        <v>22132</v>
      </c>
      <c r="K241">
        <v>4</v>
      </c>
      <c r="L241" t="s">
        <v>742</v>
      </c>
      <c r="M241" t="s">
        <v>712</v>
      </c>
      <c r="N241" t="s">
        <v>56</v>
      </c>
      <c r="O241" t="s">
        <v>44</v>
      </c>
      <c r="P241" t="s">
        <v>37</v>
      </c>
      <c r="Q241" s="1">
        <v>1333422.47</v>
      </c>
      <c r="R241" s="1">
        <v>1333422.47</v>
      </c>
      <c r="S241" s="1">
        <v>866724</v>
      </c>
      <c r="T241" s="1">
        <v>866724</v>
      </c>
      <c r="U241" s="1">
        <v>25652</v>
      </c>
      <c r="V241" s="274">
        <v>2002</v>
      </c>
    </row>
    <row r="242" spans="1:22" ht="12.75" customHeight="1">
      <c r="A242">
        <v>10823</v>
      </c>
      <c r="B242" t="s">
        <v>33</v>
      </c>
      <c r="D242" t="s">
        <v>558</v>
      </c>
      <c r="E242" t="s">
        <v>559</v>
      </c>
      <c r="F242">
        <v>11427</v>
      </c>
      <c r="G242" t="s">
        <v>65</v>
      </c>
      <c r="H242" t="s">
        <v>714</v>
      </c>
      <c r="I242" t="s">
        <v>48</v>
      </c>
      <c r="J242">
        <v>22132</v>
      </c>
      <c r="K242">
        <v>4</v>
      </c>
      <c r="L242" t="s">
        <v>742</v>
      </c>
      <c r="M242" t="s">
        <v>712</v>
      </c>
      <c r="N242" t="s">
        <v>34</v>
      </c>
      <c r="O242" t="s">
        <v>35</v>
      </c>
      <c r="P242"/>
      <c r="Q242" s="1">
        <v>0</v>
      </c>
      <c r="R242" s="1">
        <v>0</v>
      </c>
      <c r="S242" s="1">
        <v>38972.76</v>
      </c>
      <c r="T242" s="1">
        <v>38972.76</v>
      </c>
      <c r="U242" s="1">
        <v>3831</v>
      </c>
      <c r="V242" s="274">
        <v>2002</v>
      </c>
    </row>
    <row r="243" spans="1:22" ht="12.75" customHeight="1">
      <c r="A243">
        <v>10824</v>
      </c>
      <c r="B243" t="s">
        <v>33</v>
      </c>
      <c r="D243" t="s">
        <v>560</v>
      </c>
      <c r="E243" t="s">
        <v>561</v>
      </c>
      <c r="F243">
        <v>11426</v>
      </c>
      <c r="G243" t="s">
        <v>65</v>
      </c>
      <c r="H243" t="s">
        <v>714</v>
      </c>
      <c r="I243" t="s">
        <v>48</v>
      </c>
      <c r="J243">
        <v>22</v>
      </c>
      <c r="K243">
        <v>2</v>
      </c>
      <c r="L243" t="s">
        <v>715</v>
      </c>
      <c r="M243" t="s">
        <v>712</v>
      </c>
      <c r="N243" t="s">
        <v>34</v>
      </c>
      <c r="O243" t="s">
        <v>35</v>
      </c>
      <c r="P243"/>
      <c r="Q243" s="1">
        <v>0</v>
      </c>
      <c r="R243" s="1">
        <v>0</v>
      </c>
      <c r="S243" s="1">
        <v>142.45</v>
      </c>
      <c r="T243" s="1">
        <v>142.45</v>
      </c>
      <c r="U243" s="1">
        <v>14.002</v>
      </c>
      <c r="V243" s="274">
        <v>2002</v>
      </c>
    </row>
    <row r="244" spans="1:22" ht="12.75" customHeight="1">
      <c r="A244">
        <v>10825</v>
      </c>
      <c r="B244" t="s">
        <v>33</v>
      </c>
      <c r="D244" t="s">
        <v>562</v>
      </c>
      <c r="E244" t="s">
        <v>561</v>
      </c>
      <c r="F244">
        <v>11426</v>
      </c>
      <c r="G244" t="s">
        <v>65</v>
      </c>
      <c r="H244" t="s">
        <v>714</v>
      </c>
      <c r="I244" t="s">
        <v>48</v>
      </c>
      <c r="J244">
        <v>22</v>
      </c>
      <c r="K244">
        <v>2</v>
      </c>
      <c r="L244" t="s">
        <v>715</v>
      </c>
      <c r="M244" t="s">
        <v>712</v>
      </c>
      <c r="N244" t="s">
        <v>34</v>
      </c>
      <c r="O244" t="s">
        <v>35</v>
      </c>
      <c r="P244"/>
      <c r="Q244" s="1">
        <v>0</v>
      </c>
      <c r="R244" s="1">
        <v>0</v>
      </c>
      <c r="S244" s="1">
        <v>0</v>
      </c>
      <c r="T244" s="1">
        <v>0</v>
      </c>
      <c r="U244" s="1">
        <v>0</v>
      </c>
      <c r="V244" s="274">
        <v>2002</v>
      </c>
    </row>
    <row r="245" spans="1:22" ht="12.75" customHeight="1">
      <c r="A245">
        <v>10826</v>
      </c>
      <c r="B245" t="s">
        <v>33</v>
      </c>
      <c r="D245" t="s">
        <v>743</v>
      </c>
      <c r="E245" t="s">
        <v>561</v>
      </c>
      <c r="F245">
        <v>11426</v>
      </c>
      <c r="G245" t="s">
        <v>65</v>
      </c>
      <c r="H245" t="s">
        <v>714</v>
      </c>
      <c r="I245" t="s">
        <v>48</v>
      </c>
      <c r="J245">
        <v>22</v>
      </c>
      <c r="K245">
        <v>2</v>
      </c>
      <c r="L245" t="s">
        <v>715</v>
      </c>
      <c r="M245" t="s">
        <v>712</v>
      </c>
      <c r="N245" t="s">
        <v>34</v>
      </c>
      <c r="O245" t="s">
        <v>35</v>
      </c>
      <c r="P245"/>
      <c r="Q245" s="1">
        <v>0</v>
      </c>
      <c r="R245" s="1">
        <v>0</v>
      </c>
      <c r="S245" s="1">
        <v>0</v>
      </c>
      <c r="T245" s="1">
        <v>0</v>
      </c>
      <c r="U245" s="1">
        <v>0</v>
      </c>
      <c r="V245" s="274">
        <v>2002</v>
      </c>
    </row>
    <row r="246" spans="1:24" ht="12.75" customHeight="1">
      <c r="A246">
        <v>10835</v>
      </c>
      <c r="B246" t="s">
        <v>33</v>
      </c>
      <c r="D246" t="s">
        <v>775</v>
      </c>
      <c r="E246" t="s">
        <v>776</v>
      </c>
      <c r="F246">
        <v>7134</v>
      </c>
      <c r="G246" t="s">
        <v>69</v>
      </c>
      <c r="H246" t="s">
        <v>714</v>
      </c>
      <c r="I246" t="s">
        <v>48</v>
      </c>
      <c r="J246">
        <v>22</v>
      </c>
      <c r="K246">
        <v>2</v>
      </c>
      <c r="L246" t="s">
        <v>715</v>
      </c>
      <c r="M246" t="s">
        <v>712</v>
      </c>
      <c r="N246" t="s">
        <v>57</v>
      </c>
      <c r="O246" t="s">
        <v>58</v>
      </c>
      <c r="P246" t="s">
        <v>721</v>
      </c>
      <c r="Q246" s="1">
        <v>80180</v>
      </c>
      <c r="R246" s="1">
        <v>80180</v>
      </c>
      <c r="S246" s="1">
        <v>689547</v>
      </c>
      <c r="T246" s="1">
        <v>689547</v>
      </c>
      <c r="U246" s="1">
        <v>42056</v>
      </c>
      <c r="V246" s="274">
        <v>2002</v>
      </c>
      <c r="X246">
        <f>T246*1000/U246</f>
        <v>16395.924481643524</v>
      </c>
    </row>
    <row r="247" spans="1:24" ht="12.75" customHeight="1">
      <c r="A247">
        <v>10838</v>
      </c>
      <c r="B247" t="s">
        <v>33</v>
      </c>
      <c r="D247" t="s">
        <v>563</v>
      </c>
      <c r="E247" t="s">
        <v>563</v>
      </c>
      <c r="F247">
        <v>56084</v>
      </c>
      <c r="G247" t="s">
        <v>73</v>
      </c>
      <c r="H247" t="s">
        <v>714</v>
      </c>
      <c r="I247" t="s">
        <v>48</v>
      </c>
      <c r="J247">
        <v>22</v>
      </c>
      <c r="K247">
        <v>2</v>
      </c>
      <c r="L247" t="s">
        <v>715</v>
      </c>
      <c r="M247" t="s">
        <v>712</v>
      </c>
      <c r="N247" t="s">
        <v>57</v>
      </c>
      <c r="O247" t="s">
        <v>58</v>
      </c>
      <c r="P247" t="s">
        <v>721</v>
      </c>
      <c r="Q247" s="1">
        <v>188311.93</v>
      </c>
      <c r="R247" s="1">
        <v>188311.93</v>
      </c>
      <c r="S247" s="1">
        <v>1619515</v>
      </c>
      <c r="T247" s="1">
        <v>1619515</v>
      </c>
      <c r="U247" s="1">
        <v>107436</v>
      </c>
      <c r="V247" s="274">
        <v>2002</v>
      </c>
      <c r="X247">
        <f>T247*1000/U247</f>
        <v>15074.23023939834</v>
      </c>
    </row>
    <row r="248" spans="1:22" ht="12.75" customHeight="1">
      <c r="A248">
        <v>10839</v>
      </c>
      <c r="B248" t="s">
        <v>33</v>
      </c>
      <c r="D248" t="s">
        <v>564</v>
      </c>
      <c r="E248" t="s">
        <v>565</v>
      </c>
      <c r="F248">
        <v>55840</v>
      </c>
      <c r="G248" t="s">
        <v>73</v>
      </c>
      <c r="H248" t="s">
        <v>714</v>
      </c>
      <c r="I248" t="s">
        <v>48</v>
      </c>
      <c r="J248">
        <v>22</v>
      </c>
      <c r="K248">
        <v>2</v>
      </c>
      <c r="L248" t="s">
        <v>715</v>
      </c>
      <c r="M248" t="s">
        <v>712</v>
      </c>
      <c r="N248" t="s">
        <v>380</v>
      </c>
      <c r="O248" t="s">
        <v>58</v>
      </c>
      <c r="P248" t="s">
        <v>42</v>
      </c>
      <c r="Q248" s="1">
        <v>0</v>
      </c>
      <c r="R248" s="1">
        <v>0</v>
      </c>
      <c r="S248" s="1">
        <v>0</v>
      </c>
      <c r="T248" s="1">
        <v>0</v>
      </c>
      <c r="U248" s="1">
        <v>0</v>
      </c>
      <c r="V248" s="274">
        <v>2002</v>
      </c>
    </row>
    <row r="249" spans="1:24" ht="12.75" customHeight="1">
      <c r="A249">
        <v>10839</v>
      </c>
      <c r="B249" t="s">
        <v>33</v>
      </c>
      <c r="D249" t="s">
        <v>564</v>
      </c>
      <c r="E249" t="s">
        <v>565</v>
      </c>
      <c r="F249">
        <v>55840</v>
      </c>
      <c r="G249" t="s">
        <v>73</v>
      </c>
      <c r="H249" t="s">
        <v>714</v>
      </c>
      <c r="I249" t="s">
        <v>48</v>
      </c>
      <c r="J249">
        <v>22</v>
      </c>
      <c r="K249">
        <v>2</v>
      </c>
      <c r="L249" t="s">
        <v>715</v>
      </c>
      <c r="M249" t="s">
        <v>712</v>
      </c>
      <c r="N249" t="s">
        <v>57</v>
      </c>
      <c r="O249" t="s">
        <v>58</v>
      </c>
      <c r="P249" t="s">
        <v>721</v>
      </c>
      <c r="Q249" s="1">
        <v>182832</v>
      </c>
      <c r="R249" s="1">
        <v>182832</v>
      </c>
      <c r="S249" s="1">
        <v>1397033</v>
      </c>
      <c r="T249" s="1">
        <v>1397033</v>
      </c>
      <c r="U249" s="1">
        <v>109659</v>
      </c>
      <c r="V249" s="274">
        <v>2002</v>
      </c>
      <c r="X249">
        <f>T249*1000/U249</f>
        <v>12739.793359414183</v>
      </c>
    </row>
    <row r="250" spans="1:22" ht="12.75" customHeight="1">
      <c r="A250">
        <v>10883</v>
      </c>
      <c r="B250" t="s">
        <v>46</v>
      </c>
      <c r="D250" t="s">
        <v>382</v>
      </c>
      <c r="E250" t="s">
        <v>383</v>
      </c>
      <c r="F250">
        <v>12258</v>
      </c>
      <c r="G250" t="s">
        <v>65</v>
      </c>
      <c r="H250" t="s">
        <v>714</v>
      </c>
      <c r="I250" t="s">
        <v>48</v>
      </c>
      <c r="J250">
        <v>622</v>
      </c>
      <c r="K250">
        <v>5</v>
      </c>
      <c r="L250" t="s">
        <v>734</v>
      </c>
      <c r="M250" t="s">
        <v>712</v>
      </c>
      <c r="N250" t="s">
        <v>41</v>
      </c>
      <c r="O250" t="s">
        <v>41</v>
      </c>
      <c r="P250" t="s">
        <v>713</v>
      </c>
      <c r="Q250" s="1">
        <v>315515</v>
      </c>
      <c r="R250" s="1">
        <v>252975.56</v>
      </c>
      <c r="S250" s="1">
        <v>1839572</v>
      </c>
      <c r="T250" s="1">
        <v>1475177</v>
      </c>
      <c r="U250" s="1">
        <v>174940.78</v>
      </c>
      <c r="V250" s="274">
        <v>2002</v>
      </c>
    </row>
    <row r="251" spans="1:22" ht="12.75" customHeight="1">
      <c r="A251">
        <v>10883</v>
      </c>
      <c r="B251" t="s">
        <v>46</v>
      </c>
      <c r="D251" t="s">
        <v>382</v>
      </c>
      <c r="E251" t="s">
        <v>383</v>
      </c>
      <c r="F251">
        <v>12258</v>
      </c>
      <c r="G251" t="s">
        <v>65</v>
      </c>
      <c r="H251" t="s">
        <v>714</v>
      </c>
      <c r="I251" t="s">
        <v>48</v>
      </c>
      <c r="J251">
        <v>622</v>
      </c>
      <c r="K251">
        <v>5</v>
      </c>
      <c r="L251" t="s">
        <v>734</v>
      </c>
      <c r="M251" t="s">
        <v>712</v>
      </c>
      <c r="N251" t="s">
        <v>36</v>
      </c>
      <c r="O251" t="s">
        <v>36</v>
      </c>
      <c r="P251" t="s">
        <v>717</v>
      </c>
      <c r="Q251" s="1">
        <v>1811804</v>
      </c>
      <c r="R251" s="1">
        <v>937931.88</v>
      </c>
      <c r="S251" s="1">
        <v>1884276</v>
      </c>
      <c r="T251" s="1">
        <v>975449</v>
      </c>
      <c r="U251" s="1">
        <v>151268.59</v>
      </c>
      <c r="V251" s="274">
        <v>2002</v>
      </c>
    </row>
    <row r="252" spans="1:22" ht="12.75" customHeight="1">
      <c r="A252">
        <v>50002</v>
      </c>
      <c r="B252" t="s">
        <v>46</v>
      </c>
      <c r="D252" t="s">
        <v>567</v>
      </c>
      <c r="E252" t="s">
        <v>568</v>
      </c>
      <c r="F252">
        <v>15114</v>
      </c>
      <c r="G252" t="s">
        <v>65</v>
      </c>
      <c r="H252" t="s">
        <v>714</v>
      </c>
      <c r="I252" t="s">
        <v>48</v>
      </c>
      <c r="J252">
        <v>22</v>
      </c>
      <c r="K252">
        <v>3</v>
      </c>
      <c r="L252" t="s">
        <v>720</v>
      </c>
      <c r="M252" t="s">
        <v>712</v>
      </c>
      <c r="N252" t="s">
        <v>41</v>
      </c>
      <c r="O252" t="s">
        <v>41</v>
      </c>
      <c r="P252" t="s">
        <v>713</v>
      </c>
      <c r="Q252" s="1">
        <v>4752.36</v>
      </c>
      <c r="R252" s="1">
        <v>4737.33</v>
      </c>
      <c r="S252" s="1">
        <v>27856</v>
      </c>
      <c r="T252" s="1">
        <v>27767</v>
      </c>
      <c r="U252" s="1">
        <v>2276.37</v>
      </c>
      <c r="V252" s="274">
        <v>2002</v>
      </c>
    </row>
    <row r="253" spans="1:22" ht="12.75" customHeight="1">
      <c r="A253">
        <v>50002</v>
      </c>
      <c r="B253" t="s">
        <v>46</v>
      </c>
      <c r="D253" t="s">
        <v>567</v>
      </c>
      <c r="E253" t="s">
        <v>568</v>
      </c>
      <c r="F253">
        <v>15114</v>
      </c>
      <c r="G253" t="s">
        <v>65</v>
      </c>
      <c r="H253" t="s">
        <v>714</v>
      </c>
      <c r="I253" t="s">
        <v>48</v>
      </c>
      <c r="J253">
        <v>22</v>
      </c>
      <c r="K253">
        <v>3</v>
      </c>
      <c r="L253" t="s">
        <v>720</v>
      </c>
      <c r="M253" t="s">
        <v>712</v>
      </c>
      <c r="N253" t="s">
        <v>36</v>
      </c>
      <c r="O253" t="s">
        <v>36</v>
      </c>
      <c r="P253" t="s">
        <v>717</v>
      </c>
      <c r="Q253" s="1">
        <v>10961717</v>
      </c>
      <c r="R253" s="1">
        <v>10336421.64</v>
      </c>
      <c r="S253" s="1">
        <v>11106815</v>
      </c>
      <c r="T253" s="1">
        <v>10471443</v>
      </c>
      <c r="U253" s="1">
        <v>1219958</v>
      </c>
      <c r="V253" s="274">
        <v>2002</v>
      </c>
    </row>
    <row r="254" spans="1:22" ht="12.75" customHeight="1">
      <c r="A254">
        <v>50035</v>
      </c>
      <c r="B254" t="s">
        <v>46</v>
      </c>
      <c r="D254" t="s">
        <v>569</v>
      </c>
      <c r="E254" t="s">
        <v>570</v>
      </c>
      <c r="F254">
        <v>22219</v>
      </c>
      <c r="G254" t="s">
        <v>69</v>
      </c>
      <c r="H254" t="s">
        <v>714</v>
      </c>
      <c r="I254" t="s">
        <v>48</v>
      </c>
      <c r="J254">
        <v>562212</v>
      </c>
      <c r="K254">
        <v>5</v>
      </c>
      <c r="L254" t="s">
        <v>734</v>
      </c>
      <c r="M254" t="s">
        <v>712</v>
      </c>
      <c r="N254" t="s">
        <v>722</v>
      </c>
      <c r="O254" t="s">
        <v>52</v>
      </c>
      <c r="P254" t="s">
        <v>723</v>
      </c>
      <c r="Q254" s="1">
        <v>49226.88</v>
      </c>
      <c r="R254" s="1">
        <v>49226.88</v>
      </c>
      <c r="S254" s="1">
        <v>372333.92</v>
      </c>
      <c r="T254" s="1">
        <v>372333.92</v>
      </c>
      <c r="U254" s="1">
        <v>12031.88</v>
      </c>
      <c r="V254" s="274">
        <v>2002</v>
      </c>
    </row>
    <row r="255" spans="1:22" ht="12.75" customHeight="1">
      <c r="A255">
        <v>50035</v>
      </c>
      <c r="B255" t="s">
        <v>46</v>
      </c>
      <c r="D255" t="s">
        <v>569</v>
      </c>
      <c r="E255" t="s">
        <v>570</v>
      </c>
      <c r="F255">
        <v>22219</v>
      </c>
      <c r="G255" t="s">
        <v>69</v>
      </c>
      <c r="H255" t="s">
        <v>714</v>
      </c>
      <c r="I255" t="s">
        <v>48</v>
      </c>
      <c r="J255">
        <v>562212</v>
      </c>
      <c r="K255">
        <v>5</v>
      </c>
      <c r="L255" t="s">
        <v>734</v>
      </c>
      <c r="M255" t="s">
        <v>712</v>
      </c>
      <c r="N255" t="s">
        <v>722</v>
      </c>
      <c r="O255" t="s">
        <v>66</v>
      </c>
      <c r="P255" t="s">
        <v>723</v>
      </c>
      <c r="Q255" s="1">
        <v>14704.13</v>
      </c>
      <c r="R255" s="1">
        <v>14704.13</v>
      </c>
      <c r="S255" s="1">
        <v>292548.08</v>
      </c>
      <c r="T255" s="1">
        <v>292548.08</v>
      </c>
      <c r="U255" s="1">
        <v>9453.62</v>
      </c>
      <c r="V255" s="274">
        <v>2002</v>
      </c>
    </row>
    <row r="256" spans="1:22" ht="12.75" customHeight="1">
      <c r="A256">
        <v>50035</v>
      </c>
      <c r="B256" t="s">
        <v>46</v>
      </c>
      <c r="D256" t="s">
        <v>569</v>
      </c>
      <c r="E256" t="s">
        <v>570</v>
      </c>
      <c r="F256">
        <v>22219</v>
      </c>
      <c r="G256" t="s">
        <v>69</v>
      </c>
      <c r="H256" t="s">
        <v>714</v>
      </c>
      <c r="I256" t="s">
        <v>48</v>
      </c>
      <c r="J256">
        <v>562212</v>
      </c>
      <c r="K256">
        <v>5</v>
      </c>
      <c r="L256" t="s">
        <v>734</v>
      </c>
      <c r="M256" t="s">
        <v>712</v>
      </c>
      <c r="N256" t="s">
        <v>36</v>
      </c>
      <c r="O256" t="s">
        <v>36</v>
      </c>
      <c r="P256" t="s">
        <v>721</v>
      </c>
      <c r="Q256" s="1">
        <v>18740</v>
      </c>
      <c r="R256" s="1">
        <v>18740</v>
      </c>
      <c r="S256" s="1">
        <v>18741</v>
      </c>
      <c r="T256" s="1">
        <v>18741</v>
      </c>
      <c r="U256" s="1">
        <v>605.279</v>
      </c>
      <c r="V256" s="274">
        <v>2002</v>
      </c>
    </row>
    <row r="257" spans="1:22" ht="12.75" customHeight="1">
      <c r="A257">
        <v>50041</v>
      </c>
      <c r="B257" t="s">
        <v>46</v>
      </c>
      <c r="D257" t="s">
        <v>571</v>
      </c>
      <c r="E257" t="s">
        <v>572</v>
      </c>
      <c r="F257">
        <v>16544</v>
      </c>
      <c r="G257" t="s">
        <v>65</v>
      </c>
      <c r="H257" t="s">
        <v>714</v>
      </c>
      <c r="I257" t="s">
        <v>48</v>
      </c>
      <c r="J257">
        <v>327</v>
      </c>
      <c r="K257">
        <v>7</v>
      </c>
      <c r="L257" t="s">
        <v>730</v>
      </c>
      <c r="M257" t="s">
        <v>712</v>
      </c>
      <c r="N257" t="s">
        <v>39</v>
      </c>
      <c r="O257" t="s">
        <v>40</v>
      </c>
      <c r="P257" t="s">
        <v>721</v>
      </c>
      <c r="Q257" s="1">
        <v>2098</v>
      </c>
      <c r="R257" s="1">
        <v>418.04</v>
      </c>
      <c r="S257" s="1">
        <v>56647</v>
      </c>
      <c r="T257" s="1">
        <v>11287</v>
      </c>
      <c r="U257" s="1">
        <v>1845</v>
      </c>
      <c r="V257" s="274">
        <v>2002</v>
      </c>
    </row>
    <row r="258" spans="1:22" ht="12.75" customHeight="1">
      <c r="A258">
        <v>50041</v>
      </c>
      <c r="B258" t="s">
        <v>46</v>
      </c>
      <c r="D258" t="s">
        <v>571</v>
      </c>
      <c r="E258" t="s">
        <v>572</v>
      </c>
      <c r="F258">
        <v>16544</v>
      </c>
      <c r="G258" t="s">
        <v>65</v>
      </c>
      <c r="H258" t="s">
        <v>714</v>
      </c>
      <c r="I258" t="s">
        <v>48</v>
      </c>
      <c r="J258">
        <v>327</v>
      </c>
      <c r="K258">
        <v>7</v>
      </c>
      <c r="L258" t="s">
        <v>730</v>
      </c>
      <c r="M258" t="s">
        <v>712</v>
      </c>
      <c r="N258" t="s">
        <v>36</v>
      </c>
      <c r="O258" t="s">
        <v>36</v>
      </c>
      <c r="P258" t="s">
        <v>721</v>
      </c>
      <c r="Q258" s="1">
        <v>621842</v>
      </c>
      <c r="R258" s="1">
        <v>123895.4</v>
      </c>
      <c r="S258" s="1">
        <v>640497</v>
      </c>
      <c r="T258" s="1">
        <v>127611</v>
      </c>
      <c r="U258" s="1">
        <v>20859</v>
      </c>
      <c r="V258" s="274">
        <v>2002</v>
      </c>
    </row>
    <row r="259" spans="1:22" ht="12.75" customHeight="1">
      <c r="A259">
        <v>50041</v>
      </c>
      <c r="B259" t="s">
        <v>46</v>
      </c>
      <c r="D259" t="s">
        <v>571</v>
      </c>
      <c r="E259" t="s">
        <v>572</v>
      </c>
      <c r="F259">
        <v>16544</v>
      </c>
      <c r="G259" t="s">
        <v>65</v>
      </c>
      <c r="H259" t="s">
        <v>714</v>
      </c>
      <c r="I259" t="s">
        <v>48</v>
      </c>
      <c r="J259">
        <v>327</v>
      </c>
      <c r="K259">
        <v>7</v>
      </c>
      <c r="L259" t="s">
        <v>730</v>
      </c>
      <c r="M259" t="s">
        <v>712</v>
      </c>
      <c r="N259" t="s">
        <v>50</v>
      </c>
      <c r="O259" t="s">
        <v>50</v>
      </c>
      <c r="P259" t="s">
        <v>713</v>
      </c>
      <c r="Q259" s="1">
        <v>5.01</v>
      </c>
      <c r="R259" s="1">
        <v>1.17</v>
      </c>
      <c r="S259" s="1">
        <v>32</v>
      </c>
      <c r="T259" s="1">
        <v>9</v>
      </c>
      <c r="U259" s="1">
        <v>0.998</v>
      </c>
      <c r="V259" s="274">
        <v>2002</v>
      </c>
    </row>
    <row r="260" spans="1:22" ht="12.75" customHeight="1">
      <c r="A260">
        <v>50047</v>
      </c>
      <c r="B260" t="s">
        <v>33</v>
      </c>
      <c r="D260" t="s">
        <v>573</v>
      </c>
      <c r="E260" t="s">
        <v>384</v>
      </c>
      <c r="F260">
        <v>55738</v>
      </c>
      <c r="G260" t="s">
        <v>69</v>
      </c>
      <c r="H260" t="s">
        <v>714</v>
      </c>
      <c r="I260" t="s">
        <v>48</v>
      </c>
      <c r="J260">
        <v>322122</v>
      </c>
      <c r="K260">
        <v>6</v>
      </c>
      <c r="L260" t="s">
        <v>731</v>
      </c>
      <c r="M260" t="s">
        <v>712</v>
      </c>
      <c r="N260" t="s">
        <v>34</v>
      </c>
      <c r="O260" t="s">
        <v>35</v>
      </c>
      <c r="P260"/>
      <c r="Q260" s="1">
        <v>0</v>
      </c>
      <c r="R260" s="1">
        <v>0</v>
      </c>
      <c r="S260" s="1">
        <v>92716.11</v>
      </c>
      <c r="T260" s="1">
        <v>92716.11</v>
      </c>
      <c r="U260" s="1">
        <v>9113.94</v>
      </c>
      <c r="V260" s="274">
        <v>2002</v>
      </c>
    </row>
    <row r="261" spans="1:22" ht="12.75" customHeight="1">
      <c r="A261">
        <v>50051</v>
      </c>
      <c r="B261" t="s">
        <v>33</v>
      </c>
      <c r="D261" t="s">
        <v>574</v>
      </c>
      <c r="E261" t="s">
        <v>575</v>
      </c>
      <c r="F261">
        <v>6036</v>
      </c>
      <c r="G261" t="s">
        <v>69</v>
      </c>
      <c r="H261" t="s">
        <v>714</v>
      </c>
      <c r="I261" t="s">
        <v>48</v>
      </c>
      <c r="J261">
        <v>562212</v>
      </c>
      <c r="K261">
        <v>4</v>
      </c>
      <c r="L261" t="s">
        <v>742</v>
      </c>
      <c r="M261" t="s">
        <v>712</v>
      </c>
      <c r="N261" t="s">
        <v>41</v>
      </c>
      <c r="O261" t="s">
        <v>41</v>
      </c>
      <c r="P261" t="s">
        <v>713</v>
      </c>
      <c r="Q261" s="1">
        <v>11383</v>
      </c>
      <c r="R261" s="1">
        <v>11383</v>
      </c>
      <c r="S261" s="1">
        <v>68298</v>
      </c>
      <c r="T261" s="1">
        <v>68298</v>
      </c>
      <c r="U261" s="1">
        <v>4124</v>
      </c>
      <c r="V261" s="274">
        <v>2002</v>
      </c>
    </row>
    <row r="262" spans="1:22" ht="12.75" customHeight="1">
      <c r="A262">
        <v>50051</v>
      </c>
      <c r="B262" t="s">
        <v>33</v>
      </c>
      <c r="D262" t="s">
        <v>574</v>
      </c>
      <c r="E262" t="s">
        <v>575</v>
      </c>
      <c r="F262">
        <v>6036</v>
      </c>
      <c r="G262" t="s">
        <v>69</v>
      </c>
      <c r="H262" t="s">
        <v>714</v>
      </c>
      <c r="I262" t="s">
        <v>48</v>
      </c>
      <c r="J262">
        <v>562212</v>
      </c>
      <c r="K262">
        <v>4</v>
      </c>
      <c r="L262" t="s">
        <v>742</v>
      </c>
      <c r="M262" t="s">
        <v>712</v>
      </c>
      <c r="N262" t="s">
        <v>722</v>
      </c>
      <c r="O262" t="s">
        <v>52</v>
      </c>
      <c r="P262" t="s">
        <v>723</v>
      </c>
      <c r="Q262" s="1">
        <v>176542.52</v>
      </c>
      <c r="R262" s="1">
        <v>176542.52</v>
      </c>
      <c r="S262" s="1">
        <v>1412340.16</v>
      </c>
      <c r="T262" s="1">
        <v>1412340.16</v>
      </c>
      <c r="U262" s="1">
        <v>84668.64</v>
      </c>
      <c r="V262" s="274">
        <v>2002</v>
      </c>
    </row>
    <row r="263" spans="1:22" ht="12.75" customHeight="1">
      <c r="A263">
        <v>50051</v>
      </c>
      <c r="B263" t="s">
        <v>33</v>
      </c>
      <c r="D263" t="s">
        <v>574</v>
      </c>
      <c r="E263" t="s">
        <v>575</v>
      </c>
      <c r="F263">
        <v>6036</v>
      </c>
      <c r="G263" t="s">
        <v>69</v>
      </c>
      <c r="H263" t="s">
        <v>714</v>
      </c>
      <c r="I263" t="s">
        <v>48</v>
      </c>
      <c r="J263">
        <v>562212</v>
      </c>
      <c r="K263">
        <v>4</v>
      </c>
      <c r="L263" t="s">
        <v>742</v>
      </c>
      <c r="M263" t="s">
        <v>712</v>
      </c>
      <c r="N263" t="s">
        <v>722</v>
      </c>
      <c r="O263" t="s">
        <v>66</v>
      </c>
      <c r="P263" t="s">
        <v>723</v>
      </c>
      <c r="Q263" s="1">
        <v>52733.48</v>
      </c>
      <c r="R263" s="1">
        <v>52733.48</v>
      </c>
      <c r="S263" s="1">
        <v>1109695.84</v>
      </c>
      <c r="T263" s="1">
        <v>1109695.84</v>
      </c>
      <c r="U263" s="1">
        <v>66525.36</v>
      </c>
      <c r="V263" s="274">
        <v>2002</v>
      </c>
    </row>
    <row r="264" spans="1:22" ht="12.75" customHeight="1">
      <c r="A264">
        <v>50051</v>
      </c>
      <c r="B264" t="s">
        <v>33</v>
      </c>
      <c r="D264" t="s">
        <v>574</v>
      </c>
      <c r="E264" t="s">
        <v>575</v>
      </c>
      <c r="F264">
        <v>6036</v>
      </c>
      <c r="G264" t="s">
        <v>69</v>
      </c>
      <c r="H264" t="s">
        <v>714</v>
      </c>
      <c r="I264" t="s">
        <v>48</v>
      </c>
      <c r="J264">
        <v>562212</v>
      </c>
      <c r="K264">
        <v>4</v>
      </c>
      <c r="L264" t="s">
        <v>742</v>
      </c>
      <c r="M264" t="s">
        <v>712</v>
      </c>
      <c r="N264" t="s">
        <v>57</v>
      </c>
      <c r="O264" t="s">
        <v>58</v>
      </c>
      <c r="P264" t="s">
        <v>721</v>
      </c>
      <c r="Q264" s="1">
        <v>4383</v>
      </c>
      <c r="R264" s="1">
        <v>4383</v>
      </c>
      <c r="S264" s="1">
        <v>39447</v>
      </c>
      <c r="T264" s="1">
        <v>39447</v>
      </c>
      <c r="U264" s="1">
        <v>2230</v>
      </c>
      <c r="V264" s="274">
        <v>2002</v>
      </c>
    </row>
    <row r="265" spans="1:22" ht="12.75" customHeight="1">
      <c r="A265">
        <v>50080</v>
      </c>
      <c r="B265" t="s">
        <v>33</v>
      </c>
      <c r="D265" t="s">
        <v>576</v>
      </c>
      <c r="E265" t="s">
        <v>384</v>
      </c>
      <c r="F265">
        <v>55738</v>
      </c>
      <c r="G265" t="s">
        <v>69</v>
      </c>
      <c r="H265" t="s">
        <v>714</v>
      </c>
      <c r="I265" t="s">
        <v>48</v>
      </c>
      <c r="J265">
        <v>22</v>
      </c>
      <c r="K265">
        <v>2</v>
      </c>
      <c r="L265" t="s">
        <v>715</v>
      </c>
      <c r="M265" t="s">
        <v>712</v>
      </c>
      <c r="N265" t="s">
        <v>34</v>
      </c>
      <c r="O265" t="s">
        <v>35</v>
      </c>
      <c r="P265"/>
      <c r="Q265" s="1">
        <v>0</v>
      </c>
      <c r="R265" s="1">
        <v>0</v>
      </c>
      <c r="S265" s="1">
        <v>460765.7</v>
      </c>
      <c r="T265" s="1">
        <v>460765.7</v>
      </c>
      <c r="U265" s="1">
        <v>45293</v>
      </c>
      <c r="V265" s="274">
        <v>2002</v>
      </c>
    </row>
    <row r="266" spans="1:22" ht="12.75" customHeight="1">
      <c r="A266">
        <v>50081</v>
      </c>
      <c r="B266" t="s">
        <v>33</v>
      </c>
      <c r="D266" t="s">
        <v>577</v>
      </c>
      <c r="E266" t="s">
        <v>384</v>
      </c>
      <c r="F266">
        <v>55738</v>
      </c>
      <c r="G266" t="s">
        <v>69</v>
      </c>
      <c r="H266" t="s">
        <v>714</v>
      </c>
      <c r="I266" t="s">
        <v>48</v>
      </c>
      <c r="J266">
        <v>22</v>
      </c>
      <c r="K266">
        <v>2</v>
      </c>
      <c r="L266" t="s">
        <v>715</v>
      </c>
      <c r="M266" t="s">
        <v>712</v>
      </c>
      <c r="N266" t="s">
        <v>34</v>
      </c>
      <c r="O266" t="s">
        <v>35</v>
      </c>
      <c r="P266"/>
      <c r="Q266" s="1">
        <v>0</v>
      </c>
      <c r="R266" s="1">
        <v>0</v>
      </c>
      <c r="S266" s="1">
        <v>213289.36</v>
      </c>
      <c r="T266" s="1">
        <v>213289.36</v>
      </c>
      <c r="U266" s="1">
        <v>20966.22</v>
      </c>
      <c r="V266" s="274">
        <v>2002</v>
      </c>
    </row>
    <row r="267" spans="1:22" ht="12.75" customHeight="1">
      <c r="A267">
        <v>50082</v>
      </c>
      <c r="B267" t="s">
        <v>33</v>
      </c>
      <c r="D267" t="s">
        <v>578</v>
      </c>
      <c r="E267" t="s">
        <v>384</v>
      </c>
      <c r="F267">
        <v>55738</v>
      </c>
      <c r="G267" t="s">
        <v>69</v>
      </c>
      <c r="H267" t="s">
        <v>714</v>
      </c>
      <c r="I267" t="s">
        <v>48</v>
      </c>
      <c r="J267">
        <v>322122</v>
      </c>
      <c r="K267">
        <v>6</v>
      </c>
      <c r="L267" t="s">
        <v>731</v>
      </c>
      <c r="M267" t="s">
        <v>712</v>
      </c>
      <c r="N267" t="s">
        <v>34</v>
      </c>
      <c r="O267" t="s">
        <v>35</v>
      </c>
      <c r="P267"/>
      <c r="Q267" s="1">
        <v>0</v>
      </c>
      <c r="R267" s="1">
        <v>0</v>
      </c>
      <c r="S267" s="1">
        <v>298673.59</v>
      </c>
      <c r="T267" s="1">
        <v>298673.59</v>
      </c>
      <c r="U267" s="1">
        <v>29359.44</v>
      </c>
      <c r="V267" s="274">
        <v>2002</v>
      </c>
    </row>
    <row r="268" spans="1:22" ht="12.75" customHeight="1">
      <c r="A268">
        <v>50087</v>
      </c>
      <c r="B268" t="s">
        <v>46</v>
      </c>
      <c r="D268" t="s">
        <v>579</v>
      </c>
      <c r="E268" t="s">
        <v>580</v>
      </c>
      <c r="F268">
        <v>23955</v>
      </c>
      <c r="G268" t="s">
        <v>65</v>
      </c>
      <c r="H268" t="s">
        <v>714</v>
      </c>
      <c r="I268" t="s">
        <v>48</v>
      </c>
      <c r="J268">
        <v>611</v>
      </c>
      <c r="K268">
        <v>5</v>
      </c>
      <c r="L268" t="s">
        <v>734</v>
      </c>
      <c r="M268" t="s">
        <v>712</v>
      </c>
      <c r="N268" t="s">
        <v>36</v>
      </c>
      <c r="O268" t="s">
        <v>36</v>
      </c>
      <c r="P268" t="s">
        <v>717</v>
      </c>
      <c r="Q268" s="1">
        <v>413481.31</v>
      </c>
      <c r="R268" s="1">
        <v>172160.71</v>
      </c>
      <c r="S268" s="1">
        <v>421751</v>
      </c>
      <c r="T268" s="1">
        <v>175603</v>
      </c>
      <c r="U268" s="1">
        <v>7281.767000000001</v>
      </c>
      <c r="V268" s="274">
        <v>2002</v>
      </c>
    </row>
    <row r="269" spans="1:22" ht="12.75" customHeight="1">
      <c r="A269">
        <v>50087</v>
      </c>
      <c r="B269" t="s">
        <v>46</v>
      </c>
      <c r="D269" t="s">
        <v>579</v>
      </c>
      <c r="E269" t="s">
        <v>580</v>
      </c>
      <c r="F269">
        <v>23955</v>
      </c>
      <c r="G269" t="s">
        <v>65</v>
      </c>
      <c r="H269" t="s">
        <v>714</v>
      </c>
      <c r="I269" t="s">
        <v>48</v>
      </c>
      <c r="J269">
        <v>611</v>
      </c>
      <c r="K269">
        <v>5</v>
      </c>
      <c r="L269" t="s">
        <v>734</v>
      </c>
      <c r="M269" t="s">
        <v>712</v>
      </c>
      <c r="N269" t="s">
        <v>50</v>
      </c>
      <c r="O269" t="s">
        <v>50</v>
      </c>
      <c r="P269" t="s">
        <v>713</v>
      </c>
      <c r="Q269" s="1">
        <v>46637.94</v>
      </c>
      <c r="R269" s="1">
        <v>19447.78</v>
      </c>
      <c r="S269" s="1">
        <v>293820</v>
      </c>
      <c r="T269" s="1">
        <v>122520</v>
      </c>
      <c r="U269" s="1">
        <v>5067.575</v>
      </c>
      <c r="V269" s="274">
        <v>2002</v>
      </c>
    </row>
    <row r="270" spans="1:22" ht="12.75" customHeight="1">
      <c r="A270">
        <v>50095</v>
      </c>
      <c r="B270" t="s">
        <v>46</v>
      </c>
      <c r="D270" t="s">
        <v>581</v>
      </c>
      <c r="E270" t="s">
        <v>582</v>
      </c>
      <c r="F270">
        <v>18919</v>
      </c>
      <c r="G270" t="s">
        <v>73</v>
      </c>
      <c r="H270" t="s">
        <v>714</v>
      </c>
      <c r="I270" t="s">
        <v>48</v>
      </c>
      <c r="J270">
        <v>326</v>
      </c>
      <c r="K270">
        <v>7</v>
      </c>
      <c r="L270" t="s">
        <v>730</v>
      </c>
      <c r="M270" t="s">
        <v>712</v>
      </c>
      <c r="N270" t="s">
        <v>41</v>
      </c>
      <c r="O270" t="s">
        <v>41</v>
      </c>
      <c r="P270" t="s">
        <v>713</v>
      </c>
      <c r="Q270" s="1">
        <v>0</v>
      </c>
      <c r="R270" s="1">
        <v>0</v>
      </c>
      <c r="S270" s="1">
        <v>0</v>
      </c>
      <c r="T270" s="1">
        <v>0</v>
      </c>
      <c r="U270" s="1">
        <v>0</v>
      </c>
      <c r="V270" s="274">
        <v>2002</v>
      </c>
    </row>
    <row r="271" spans="1:22" ht="12.75" customHeight="1">
      <c r="A271">
        <v>50095</v>
      </c>
      <c r="B271" t="s">
        <v>46</v>
      </c>
      <c r="D271" t="s">
        <v>581</v>
      </c>
      <c r="E271" t="s">
        <v>582</v>
      </c>
      <c r="F271">
        <v>18919</v>
      </c>
      <c r="G271" t="s">
        <v>73</v>
      </c>
      <c r="H271" t="s">
        <v>714</v>
      </c>
      <c r="I271" t="s">
        <v>48</v>
      </c>
      <c r="J271">
        <v>326</v>
      </c>
      <c r="K271">
        <v>7</v>
      </c>
      <c r="L271" t="s">
        <v>730</v>
      </c>
      <c r="M271" t="s">
        <v>712</v>
      </c>
      <c r="N271" t="s">
        <v>50</v>
      </c>
      <c r="O271" t="s">
        <v>50</v>
      </c>
      <c r="P271" t="s">
        <v>713</v>
      </c>
      <c r="Q271" s="1">
        <v>4099.01</v>
      </c>
      <c r="R271" s="1">
        <v>1561.24</v>
      </c>
      <c r="S271" s="1">
        <v>25824</v>
      </c>
      <c r="T271" s="1">
        <v>9837</v>
      </c>
      <c r="U271" s="1">
        <v>299.731</v>
      </c>
      <c r="V271" s="274">
        <v>2002</v>
      </c>
    </row>
    <row r="272" spans="1:22" ht="12.75" customHeight="1">
      <c r="A272">
        <v>50095</v>
      </c>
      <c r="B272" t="s">
        <v>46</v>
      </c>
      <c r="D272" t="s">
        <v>581</v>
      </c>
      <c r="E272" t="s">
        <v>582</v>
      </c>
      <c r="F272">
        <v>18919</v>
      </c>
      <c r="G272" t="s">
        <v>73</v>
      </c>
      <c r="H272" t="s">
        <v>714</v>
      </c>
      <c r="I272" t="s">
        <v>48</v>
      </c>
      <c r="J272">
        <v>326</v>
      </c>
      <c r="K272">
        <v>7</v>
      </c>
      <c r="L272" t="s">
        <v>730</v>
      </c>
      <c r="M272" t="s">
        <v>712</v>
      </c>
      <c r="N272" t="s">
        <v>34</v>
      </c>
      <c r="O272" t="s">
        <v>35</v>
      </c>
      <c r="P272"/>
      <c r="Q272" s="1">
        <v>0</v>
      </c>
      <c r="R272" s="1">
        <v>0</v>
      </c>
      <c r="S272" s="1">
        <v>2074.67</v>
      </c>
      <c r="T272" s="1">
        <v>2074.67</v>
      </c>
      <c r="U272" s="1">
        <v>203.93900000000002</v>
      </c>
      <c r="V272" s="274">
        <v>2002</v>
      </c>
    </row>
    <row r="273" spans="1:22" ht="12.75" customHeight="1">
      <c r="A273">
        <v>50095</v>
      </c>
      <c r="B273" t="s">
        <v>46</v>
      </c>
      <c r="D273" t="s">
        <v>581</v>
      </c>
      <c r="E273" t="s">
        <v>582</v>
      </c>
      <c r="F273">
        <v>18919</v>
      </c>
      <c r="G273" t="s">
        <v>73</v>
      </c>
      <c r="H273" t="s">
        <v>714</v>
      </c>
      <c r="I273" t="s">
        <v>48</v>
      </c>
      <c r="J273">
        <v>326</v>
      </c>
      <c r="K273">
        <v>7</v>
      </c>
      <c r="L273" t="s">
        <v>730</v>
      </c>
      <c r="M273" t="s">
        <v>712</v>
      </c>
      <c r="N273" t="s">
        <v>57</v>
      </c>
      <c r="O273" t="s">
        <v>58</v>
      </c>
      <c r="P273" t="s">
        <v>721</v>
      </c>
      <c r="Q273" s="1">
        <v>30670.01</v>
      </c>
      <c r="R273" s="1">
        <v>11681.98</v>
      </c>
      <c r="S273" s="1">
        <v>245360</v>
      </c>
      <c r="T273" s="1">
        <v>93459</v>
      </c>
      <c r="U273" s="1">
        <v>2852.77</v>
      </c>
      <c r="V273" s="274">
        <v>2002</v>
      </c>
    </row>
    <row r="274" spans="1:22" ht="12.75" customHeight="1">
      <c r="A274">
        <v>50103</v>
      </c>
      <c r="B274" t="s">
        <v>33</v>
      </c>
      <c r="D274" t="s">
        <v>583</v>
      </c>
      <c r="E274" t="s">
        <v>584</v>
      </c>
      <c r="F274">
        <v>13442</v>
      </c>
      <c r="G274" t="s">
        <v>73</v>
      </c>
      <c r="H274" t="s">
        <v>714</v>
      </c>
      <c r="I274" t="s">
        <v>48</v>
      </c>
      <c r="J274">
        <v>22</v>
      </c>
      <c r="K274">
        <v>2</v>
      </c>
      <c r="L274" t="s">
        <v>715</v>
      </c>
      <c r="M274" t="s">
        <v>712</v>
      </c>
      <c r="N274" t="s">
        <v>34</v>
      </c>
      <c r="O274" t="s">
        <v>35</v>
      </c>
      <c r="P274"/>
      <c r="Q274" s="1">
        <v>0</v>
      </c>
      <c r="R274" s="1">
        <v>0</v>
      </c>
      <c r="S274" s="1">
        <v>18881.1</v>
      </c>
      <c r="T274" s="1">
        <v>18881.1</v>
      </c>
      <c r="U274" s="1">
        <v>1856.001</v>
      </c>
      <c r="V274" s="274">
        <v>2002</v>
      </c>
    </row>
    <row r="275" spans="1:22" ht="12.75" customHeight="1">
      <c r="A275">
        <v>50177</v>
      </c>
      <c r="B275" t="s">
        <v>33</v>
      </c>
      <c r="D275" t="s">
        <v>585</v>
      </c>
      <c r="E275" t="s">
        <v>555</v>
      </c>
      <c r="F275">
        <v>56538</v>
      </c>
      <c r="G275" t="s">
        <v>84</v>
      </c>
      <c r="H275" t="s">
        <v>714</v>
      </c>
      <c r="I275" t="s">
        <v>48</v>
      </c>
      <c r="J275">
        <v>22</v>
      </c>
      <c r="K275">
        <v>2</v>
      </c>
      <c r="L275" t="s">
        <v>715</v>
      </c>
      <c r="M275" t="s">
        <v>712</v>
      </c>
      <c r="N275" t="s">
        <v>34</v>
      </c>
      <c r="O275" t="s">
        <v>35</v>
      </c>
      <c r="P275"/>
      <c r="Q275" s="1">
        <v>0</v>
      </c>
      <c r="R275" s="1">
        <v>0</v>
      </c>
      <c r="S275" s="1">
        <v>37487.51</v>
      </c>
      <c r="T275" s="1">
        <v>37487.51</v>
      </c>
      <c r="U275" s="1">
        <v>3684.9990000000003</v>
      </c>
      <c r="V275" s="274">
        <v>2002</v>
      </c>
    </row>
    <row r="276" spans="1:24" ht="12.75" customHeight="1">
      <c r="A276">
        <v>50208</v>
      </c>
      <c r="B276" t="s">
        <v>33</v>
      </c>
      <c r="D276" t="s">
        <v>586</v>
      </c>
      <c r="E276" t="s">
        <v>587</v>
      </c>
      <c r="F276">
        <v>15064</v>
      </c>
      <c r="G276" t="s">
        <v>73</v>
      </c>
      <c r="H276" t="s">
        <v>714</v>
      </c>
      <c r="I276" t="s">
        <v>48</v>
      </c>
      <c r="J276">
        <v>22</v>
      </c>
      <c r="K276">
        <v>2</v>
      </c>
      <c r="L276" t="s">
        <v>715</v>
      </c>
      <c r="M276" t="s">
        <v>712</v>
      </c>
      <c r="N276" t="s">
        <v>57</v>
      </c>
      <c r="O276" t="s">
        <v>58</v>
      </c>
      <c r="P276" t="s">
        <v>721</v>
      </c>
      <c r="Q276" s="1">
        <v>229784</v>
      </c>
      <c r="R276" s="1">
        <v>229784</v>
      </c>
      <c r="S276" s="1">
        <v>1976143</v>
      </c>
      <c r="T276" s="1">
        <v>1976143</v>
      </c>
      <c r="U276" s="1">
        <v>133736</v>
      </c>
      <c r="V276" s="274">
        <v>2002</v>
      </c>
      <c r="X276">
        <f>T276*1000/U276</f>
        <v>14776.447628162949</v>
      </c>
    </row>
    <row r="277" spans="1:22" ht="12.75" customHeight="1">
      <c r="A277">
        <v>50225</v>
      </c>
      <c r="B277" t="s">
        <v>33</v>
      </c>
      <c r="D277" t="s">
        <v>588</v>
      </c>
      <c r="E277" t="s">
        <v>589</v>
      </c>
      <c r="F277">
        <v>15824</v>
      </c>
      <c r="G277" t="s">
        <v>69</v>
      </c>
      <c r="H277" t="s">
        <v>714</v>
      </c>
      <c r="I277" t="s">
        <v>48</v>
      </c>
      <c r="J277">
        <v>22</v>
      </c>
      <c r="K277">
        <v>2</v>
      </c>
      <c r="L277" t="s">
        <v>715</v>
      </c>
      <c r="M277" t="s">
        <v>712</v>
      </c>
      <c r="N277" t="s">
        <v>722</v>
      </c>
      <c r="O277" t="s">
        <v>52</v>
      </c>
      <c r="P277" t="s">
        <v>723</v>
      </c>
      <c r="Q277" s="1">
        <v>119986.79</v>
      </c>
      <c r="R277" s="1">
        <v>119986.79</v>
      </c>
      <c r="S277" s="1">
        <v>872631.2</v>
      </c>
      <c r="T277" s="1">
        <v>872631.2</v>
      </c>
      <c r="U277" s="1">
        <v>44349.2</v>
      </c>
      <c r="V277" s="274">
        <v>2002</v>
      </c>
    </row>
    <row r="278" spans="1:22" ht="12.75" customHeight="1">
      <c r="A278">
        <v>50225</v>
      </c>
      <c r="B278" t="s">
        <v>33</v>
      </c>
      <c r="D278" t="s">
        <v>588</v>
      </c>
      <c r="E278" t="s">
        <v>589</v>
      </c>
      <c r="F278">
        <v>15824</v>
      </c>
      <c r="G278" t="s">
        <v>69</v>
      </c>
      <c r="H278" t="s">
        <v>714</v>
      </c>
      <c r="I278" t="s">
        <v>48</v>
      </c>
      <c r="J278">
        <v>22</v>
      </c>
      <c r="K278">
        <v>2</v>
      </c>
      <c r="L278" t="s">
        <v>715</v>
      </c>
      <c r="M278" t="s">
        <v>712</v>
      </c>
      <c r="N278" t="s">
        <v>722</v>
      </c>
      <c r="O278" t="s">
        <v>66</v>
      </c>
      <c r="P278" t="s">
        <v>723</v>
      </c>
      <c r="Q278" s="1">
        <v>35840.21</v>
      </c>
      <c r="R278" s="1">
        <v>35840.21</v>
      </c>
      <c r="S278" s="1">
        <v>685638.8</v>
      </c>
      <c r="T278" s="1">
        <v>685638.8</v>
      </c>
      <c r="U278" s="1">
        <v>34845.8</v>
      </c>
      <c r="V278" s="274">
        <v>2002</v>
      </c>
    </row>
    <row r="279" spans="1:22" ht="12.75" customHeight="1">
      <c r="A279">
        <v>50230</v>
      </c>
      <c r="B279" t="s">
        <v>46</v>
      </c>
      <c r="D279" t="s">
        <v>590</v>
      </c>
      <c r="E279" t="s">
        <v>591</v>
      </c>
      <c r="F279">
        <v>16191</v>
      </c>
      <c r="G279" t="s">
        <v>69</v>
      </c>
      <c r="H279" t="s">
        <v>714</v>
      </c>
      <c r="I279" t="s">
        <v>48</v>
      </c>
      <c r="J279">
        <v>321</v>
      </c>
      <c r="K279">
        <v>7</v>
      </c>
      <c r="L279" t="s">
        <v>730</v>
      </c>
      <c r="M279" t="s">
        <v>712</v>
      </c>
      <c r="N279" t="s">
        <v>41</v>
      </c>
      <c r="O279" t="s">
        <v>41</v>
      </c>
      <c r="P279" t="s">
        <v>713</v>
      </c>
      <c r="Q279" s="1">
        <v>982.01</v>
      </c>
      <c r="R279" s="1">
        <v>982.01</v>
      </c>
      <c r="S279" s="1">
        <v>5399</v>
      </c>
      <c r="T279" s="1">
        <v>5399</v>
      </c>
      <c r="U279" s="1">
        <v>734.0020000000001</v>
      </c>
      <c r="V279" s="274">
        <v>2002</v>
      </c>
    </row>
    <row r="280" spans="1:22" ht="12.75" customHeight="1">
      <c r="A280">
        <v>50230</v>
      </c>
      <c r="B280" t="s">
        <v>46</v>
      </c>
      <c r="D280" t="s">
        <v>590</v>
      </c>
      <c r="E280" t="s">
        <v>591</v>
      </c>
      <c r="F280">
        <v>16191</v>
      </c>
      <c r="G280" t="s">
        <v>69</v>
      </c>
      <c r="H280" t="s">
        <v>714</v>
      </c>
      <c r="I280" t="s">
        <v>48</v>
      </c>
      <c r="J280">
        <v>321</v>
      </c>
      <c r="K280">
        <v>7</v>
      </c>
      <c r="L280" t="s">
        <v>730</v>
      </c>
      <c r="M280" t="s">
        <v>712</v>
      </c>
      <c r="N280" t="s">
        <v>57</v>
      </c>
      <c r="O280" t="s">
        <v>58</v>
      </c>
      <c r="P280" t="s">
        <v>721</v>
      </c>
      <c r="Q280" s="1">
        <v>37029</v>
      </c>
      <c r="R280" s="1">
        <v>19672.86</v>
      </c>
      <c r="S280" s="1">
        <v>259204</v>
      </c>
      <c r="T280" s="1">
        <v>137708</v>
      </c>
      <c r="U280" s="1">
        <v>6202.9980000000005</v>
      </c>
      <c r="V280" s="274">
        <v>2002</v>
      </c>
    </row>
    <row r="281" spans="1:22" ht="12.75" customHeight="1">
      <c r="A281">
        <v>50243</v>
      </c>
      <c r="B281" t="s">
        <v>46</v>
      </c>
      <c r="D281" t="s">
        <v>385</v>
      </c>
      <c r="E281" t="s">
        <v>410</v>
      </c>
      <c r="F281">
        <v>9303</v>
      </c>
      <c r="G281" t="s">
        <v>69</v>
      </c>
      <c r="H281" t="s">
        <v>714</v>
      </c>
      <c r="I281" t="s">
        <v>48</v>
      </c>
      <c r="J281">
        <v>322122</v>
      </c>
      <c r="K281">
        <v>7</v>
      </c>
      <c r="L281" t="s">
        <v>730</v>
      </c>
      <c r="M281" t="s">
        <v>712</v>
      </c>
      <c r="N281" t="s">
        <v>41</v>
      </c>
      <c r="O281" t="s">
        <v>41</v>
      </c>
      <c r="P281" t="s">
        <v>713</v>
      </c>
      <c r="Q281" s="1">
        <v>1099.68</v>
      </c>
      <c r="R281" s="1">
        <v>1095.47</v>
      </c>
      <c r="S281" s="1">
        <v>6268</v>
      </c>
      <c r="T281" s="1">
        <v>6245</v>
      </c>
      <c r="U281" s="1">
        <v>612</v>
      </c>
      <c r="V281" s="274">
        <v>2002</v>
      </c>
    </row>
    <row r="282" spans="1:22" ht="12.75" customHeight="1">
      <c r="A282">
        <v>50243</v>
      </c>
      <c r="B282" t="s">
        <v>46</v>
      </c>
      <c r="D282" t="s">
        <v>385</v>
      </c>
      <c r="E282" t="s">
        <v>410</v>
      </c>
      <c r="F282">
        <v>9303</v>
      </c>
      <c r="G282" t="s">
        <v>69</v>
      </c>
      <c r="H282" t="s">
        <v>714</v>
      </c>
      <c r="I282" t="s">
        <v>48</v>
      </c>
      <c r="J282">
        <v>322122</v>
      </c>
      <c r="K282">
        <v>7</v>
      </c>
      <c r="L282" t="s">
        <v>730</v>
      </c>
      <c r="M282" t="s">
        <v>712</v>
      </c>
      <c r="N282" t="s">
        <v>36</v>
      </c>
      <c r="O282" t="s">
        <v>36</v>
      </c>
      <c r="P282" t="s">
        <v>717</v>
      </c>
      <c r="Q282" s="1">
        <v>14267729.46</v>
      </c>
      <c r="R282" s="1">
        <v>14227773.81</v>
      </c>
      <c r="S282" s="1">
        <v>15141435</v>
      </c>
      <c r="T282" s="1">
        <v>15099082</v>
      </c>
      <c r="U282" s="1">
        <v>1479710</v>
      </c>
      <c r="V282" s="274">
        <v>2002</v>
      </c>
    </row>
    <row r="283" spans="1:22" ht="12.75" customHeight="1">
      <c r="A283">
        <v>50243</v>
      </c>
      <c r="B283" t="s">
        <v>46</v>
      </c>
      <c r="D283" t="s">
        <v>385</v>
      </c>
      <c r="E283" t="s">
        <v>410</v>
      </c>
      <c r="F283">
        <v>9303</v>
      </c>
      <c r="G283" t="s">
        <v>69</v>
      </c>
      <c r="H283" t="s">
        <v>714</v>
      </c>
      <c r="I283" t="s">
        <v>48</v>
      </c>
      <c r="J283">
        <v>322122</v>
      </c>
      <c r="K283">
        <v>7</v>
      </c>
      <c r="L283" t="s">
        <v>730</v>
      </c>
      <c r="M283" t="s">
        <v>712</v>
      </c>
      <c r="N283" t="s">
        <v>386</v>
      </c>
      <c r="O283" t="s">
        <v>44</v>
      </c>
      <c r="P283" t="s">
        <v>721</v>
      </c>
      <c r="Q283" s="1">
        <v>38843.63</v>
      </c>
      <c r="R283" s="1">
        <v>26189.89</v>
      </c>
      <c r="S283" s="1">
        <v>393876</v>
      </c>
      <c r="T283" s="1">
        <v>265567</v>
      </c>
      <c r="U283" s="1">
        <v>38146</v>
      </c>
      <c r="V283" s="274">
        <v>2002</v>
      </c>
    </row>
    <row r="284" spans="1:22" ht="12.75" customHeight="1">
      <c r="A284">
        <v>50243</v>
      </c>
      <c r="B284" t="s">
        <v>46</v>
      </c>
      <c r="D284" t="s">
        <v>385</v>
      </c>
      <c r="E284" t="s">
        <v>410</v>
      </c>
      <c r="F284">
        <v>9303</v>
      </c>
      <c r="G284" t="s">
        <v>69</v>
      </c>
      <c r="H284" t="s">
        <v>714</v>
      </c>
      <c r="I284" t="s">
        <v>48</v>
      </c>
      <c r="J284">
        <v>322122</v>
      </c>
      <c r="K284">
        <v>7</v>
      </c>
      <c r="L284" t="s">
        <v>730</v>
      </c>
      <c r="M284" t="s">
        <v>712</v>
      </c>
      <c r="N284" t="s">
        <v>50</v>
      </c>
      <c r="O284" t="s">
        <v>50</v>
      </c>
      <c r="P284" t="s">
        <v>713</v>
      </c>
      <c r="Q284" s="1">
        <v>587798.45</v>
      </c>
      <c r="R284" s="1">
        <v>331870.68</v>
      </c>
      <c r="S284" s="1">
        <v>3706195</v>
      </c>
      <c r="T284" s="1">
        <v>2092409</v>
      </c>
      <c r="U284" s="1">
        <v>277227</v>
      </c>
      <c r="V284" s="274">
        <v>2002</v>
      </c>
    </row>
    <row r="285" spans="1:22" ht="12.75" customHeight="1">
      <c r="A285">
        <v>50243</v>
      </c>
      <c r="B285" t="s">
        <v>46</v>
      </c>
      <c r="D285" t="s">
        <v>385</v>
      </c>
      <c r="E285" t="s">
        <v>410</v>
      </c>
      <c r="F285">
        <v>9303</v>
      </c>
      <c r="G285" t="s">
        <v>69</v>
      </c>
      <c r="H285" t="s">
        <v>714</v>
      </c>
      <c r="I285" t="s">
        <v>48</v>
      </c>
      <c r="J285">
        <v>322122</v>
      </c>
      <c r="K285">
        <v>7</v>
      </c>
      <c r="L285" t="s">
        <v>730</v>
      </c>
      <c r="M285" t="s">
        <v>712</v>
      </c>
      <c r="N285" t="s">
        <v>106</v>
      </c>
      <c r="O285" t="s">
        <v>44</v>
      </c>
      <c r="P285" t="s">
        <v>721</v>
      </c>
      <c r="Q285" s="1">
        <v>112784.65</v>
      </c>
      <c r="R285" s="1">
        <v>63674.55</v>
      </c>
      <c r="S285" s="1">
        <v>352522</v>
      </c>
      <c r="T285" s="1">
        <v>199023</v>
      </c>
      <c r="U285" s="1">
        <v>26369</v>
      </c>
      <c r="V285" s="274">
        <v>2002</v>
      </c>
    </row>
    <row r="286" spans="1:22" ht="12.75" customHeight="1">
      <c r="A286">
        <v>50243</v>
      </c>
      <c r="B286" t="s">
        <v>46</v>
      </c>
      <c r="D286" t="s">
        <v>385</v>
      </c>
      <c r="E286" t="s">
        <v>410</v>
      </c>
      <c r="F286">
        <v>9303</v>
      </c>
      <c r="G286" t="s">
        <v>69</v>
      </c>
      <c r="H286" t="s">
        <v>714</v>
      </c>
      <c r="I286" t="s">
        <v>48</v>
      </c>
      <c r="J286">
        <v>322122</v>
      </c>
      <c r="K286">
        <v>7</v>
      </c>
      <c r="L286" t="s">
        <v>730</v>
      </c>
      <c r="M286" t="s">
        <v>712</v>
      </c>
      <c r="N286" t="s">
        <v>372</v>
      </c>
      <c r="O286" t="s">
        <v>66</v>
      </c>
      <c r="P286" t="s">
        <v>723</v>
      </c>
      <c r="Q286" s="1">
        <v>36628.29</v>
      </c>
      <c r="R286" s="1">
        <v>20679.28</v>
      </c>
      <c r="S286" s="1">
        <v>1082916</v>
      </c>
      <c r="T286" s="1">
        <v>611383</v>
      </c>
      <c r="U286" s="1">
        <v>81003</v>
      </c>
      <c r="V286" s="274">
        <v>2002</v>
      </c>
    </row>
    <row r="287" spans="1:22" ht="12.75" customHeight="1">
      <c r="A287">
        <v>50243</v>
      </c>
      <c r="B287" t="s">
        <v>46</v>
      </c>
      <c r="D287" t="s">
        <v>385</v>
      </c>
      <c r="E287" t="s">
        <v>410</v>
      </c>
      <c r="F287">
        <v>9303</v>
      </c>
      <c r="G287" t="s">
        <v>69</v>
      </c>
      <c r="H287" t="s">
        <v>714</v>
      </c>
      <c r="I287" t="s">
        <v>48</v>
      </c>
      <c r="J287">
        <v>322122</v>
      </c>
      <c r="K287">
        <v>7</v>
      </c>
      <c r="L287" t="s">
        <v>730</v>
      </c>
      <c r="M287" t="s">
        <v>712</v>
      </c>
      <c r="N287" t="s">
        <v>57</v>
      </c>
      <c r="O287" t="s">
        <v>58</v>
      </c>
      <c r="P287" t="s">
        <v>721</v>
      </c>
      <c r="Q287" s="1">
        <v>215379.01</v>
      </c>
      <c r="R287" s="1">
        <v>121596.67</v>
      </c>
      <c r="S287" s="1">
        <v>2183942</v>
      </c>
      <c r="T287" s="1">
        <v>1232991</v>
      </c>
      <c r="U287" s="1">
        <v>163361</v>
      </c>
      <c r="V287" s="274">
        <v>2002</v>
      </c>
    </row>
    <row r="288" spans="1:22" ht="12.75" customHeight="1">
      <c r="A288">
        <v>50273</v>
      </c>
      <c r="B288" t="s">
        <v>46</v>
      </c>
      <c r="D288" t="s">
        <v>592</v>
      </c>
      <c r="E288" t="s">
        <v>593</v>
      </c>
      <c r="F288">
        <v>56125</v>
      </c>
      <c r="G288" t="s">
        <v>65</v>
      </c>
      <c r="H288" t="s">
        <v>714</v>
      </c>
      <c r="I288" t="s">
        <v>48</v>
      </c>
      <c r="J288">
        <v>22</v>
      </c>
      <c r="K288">
        <v>3</v>
      </c>
      <c r="L288" t="s">
        <v>720</v>
      </c>
      <c r="M288" t="s">
        <v>712</v>
      </c>
      <c r="N288" t="s">
        <v>41</v>
      </c>
      <c r="O288" t="s">
        <v>41</v>
      </c>
      <c r="P288" t="s">
        <v>713</v>
      </c>
      <c r="Q288" s="1">
        <v>805</v>
      </c>
      <c r="R288" s="1">
        <v>805</v>
      </c>
      <c r="S288" s="1">
        <v>4991</v>
      </c>
      <c r="T288" s="1">
        <v>4991</v>
      </c>
      <c r="U288" s="1">
        <v>241.99800000000002</v>
      </c>
      <c r="V288" s="274">
        <v>2002</v>
      </c>
    </row>
    <row r="289" spans="1:22" ht="12.75" customHeight="1">
      <c r="A289">
        <v>50273</v>
      </c>
      <c r="B289" t="s">
        <v>46</v>
      </c>
      <c r="D289" t="s">
        <v>592</v>
      </c>
      <c r="E289" t="s">
        <v>593</v>
      </c>
      <c r="F289">
        <v>56125</v>
      </c>
      <c r="G289" t="s">
        <v>65</v>
      </c>
      <c r="H289" t="s">
        <v>714</v>
      </c>
      <c r="I289" t="s">
        <v>48</v>
      </c>
      <c r="J289">
        <v>22</v>
      </c>
      <c r="K289">
        <v>3</v>
      </c>
      <c r="L289" t="s">
        <v>720</v>
      </c>
      <c r="M289" t="s">
        <v>712</v>
      </c>
      <c r="N289" t="s">
        <v>722</v>
      </c>
      <c r="O289" t="s">
        <v>52</v>
      </c>
      <c r="P289" t="s">
        <v>723</v>
      </c>
      <c r="Q289" s="1">
        <v>90510.43</v>
      </c>
      <c r="R289" s="1">
        <v>90510.43</v>
      </c>
      <c r="S289" s="1">
        <v>592431.84</v>
      </c>
      <c r="T289" s="1">
        <v>592431.84</v>
      </c>
      <c r="U289" s="1">
        <v>28725.20056</v>
      </c>
      <c r="V289" s="274">
        <v>2002</v>
      </c>
    </row>
    <row r="290" spans="1:22" ht="12.75" customHeight="1">
      <c r="A290">
        <v>50273</v>
      </c>
      <c r="B290" t="s">
        <v>46</v>
      </c>
      <c r="D290" t="s">
        <v>592</v>
      </c>
      <c r="E290" t="s">
        <v>593</v>
      </c>
      <c r="F290">
        <v>56125</v>
      </c>
      <c r="G290" t="s">
        <v>65</v>
      </c>
      <c r="H290" t="s">
        <v>714</v>
      </c>
      <c r="I290" t="s">
        <v>48</v>
      </c>
      <c r="J290">
        <v>22</v>
      </c>
      <c r="K290">
        <v>3</v>
      </c>
      <c r="L290" t="s">
        <v>720</v>
      </c>
      <c r="M290" t="s">
        <v>712</v>
      </c>
      <c r="N290" t="s">
        <v>722</v>
      </c>
      <c r="O290" t="s">
        <v>66</v>
      </c>
      <c r="P290" t="s">
        <v>723</v>
      </c>
      <c r="Q290" s="1">
        <v>27035.58</v>
      </c>
      <c r="R290" s="1">
        <v>27035.58</v>
      </c>
      <c r="S290" s="1">
        <v>465482.16</v>
      </c>
      <c r="T290" s="1">
        <v>465482.16</v>
      </c>
      <c r="U290" s="1">
        <v>22569.80044</v>
      </c>
      <c r="V290" s="274">
        <v>2002</v>
      </c>
    </row>
    <row r="291" spans="1:22" ht="12.75" customHeight="1">
      <c r="A291">
        <v>50273</v>
      </c>
      <c r="B291" t="s">
        <v>46</v>
      </c>
      <c r="D291" t="s">
        <v>592</v>
      </c>
      <c r="E291" t="s">
        <v>593</v>
      </c>
      <c r="F291">
        <v>56125</v>
      </c>
      <c r="G291" t="s">
        <v>65</v>
      </c>
      <c r="H291" t="s">
        <v>714</v>
      </c>
      <c r="I291" t="s">
        <v>48</v>
      </c>
      <c r="J291">
        <v>22</v>
      </c>
      <c r="K291">
        <v>3</v>
      </c>
      <c r="L291" t="s">
        <v>720</v>
      </c>
      <c r="M291" t="s">
        <v>712</v>
      </c>
      <c r="N291" t="s">
        <v>36</v>
      </c>
      <c r="O291" t="s">
        <v>36</v>
      </c>
      <c r="P291" t="s">
        <v>721</v>
      </c>
      <c r="Q291" s="1">
        <v>48229.99</v>
      </c>
      <c r="R291" s="1">
        <v>48229.99</v>
      </c>
      <c r="S291" s="1">
        <v>53051</v>
      </c>
      <c r="T291" s="1">
        <v>53051</v>
      </c>
      <c r="U291" s="1">
        <v>2572</v>
      </c>
      <c r="V291" s="274">
        <v>2002</v>
      </c>
    </row>
    <row r="292" spans="1:22" ht="12.75" customHeight="1">
      <c r="A292">
        <v>50273</v>
      </c>
      <c r="B292" t="s">
        <v>46</v>
      </c>
      <c r="D292" t="s">
        <v>592</v>
      </c>
      <c r="E292" t="s">
        <v>593</v>
      </c>
      <c r="F292">
        <v>56125</v>
      </c>
      <c r="G292" t="s">
        <v>65</v>
      </c>
      <c r="H292" t="s">
        <v>714</v>
      </c>
      <c r="I292" t="s">
        <v>48</v>
      </c>
      <c r="J292">
        <v>22</v>
      </c>
      <c r="K292">
        <v>3</v>
      </c>
      <c r="L292" t="s">
        <v>720</v>
      </c>
      <c r="M292" t="s">
        <v>712</v>
      </c>
      <c r="N292" t="s">
        <v>372</v>
      </c>
      <c r="O292" t="s">
        <v>66</v>
      </c>
      <c r="P292" t="s">
        <v>723</v>
      </c>
      <c r="Q292" s="1">
        <v>627</v>
      </c>
      <c r="R292" s="1">
        <v>627</v>
      </c>
      <c r="S292" s="1">
        <v>17556</v>
      </c>
      <c r="T292" s="1">
        <v>17556</v>
      </c>
      <c r="U292" s="1">
        <v>851</v>
      </c>
      <c r="V292" s="274">
        <v>2002</v>
      </c>
    </row>
    <row r="293" spans="1:24" ht="12.75" customHeight="1">
      <c r="A293">
        <v>50273</v>
      </c>
      <c r="B293" t="s">
        <v>46</v>
      </c>
      <c r="D293" t="s">
        <v>592</v>
      </c>
      <c r="E293" t="s">
        <v>593</v>
      </c>
      <c r="F293">
        <v>56125</v>
      </c>
      <c r="G293" t="s">
        <v>65</v>
      </c>
      <c r="H293" t="s">
        <v>714</v>
      </c>
      <c r="I293" t="s">
        <v>48</v>
      </c>
      <c r="J293">
        <v>22</v>
      </c>
      <c r="K293">
        <v>3</v>
      </c>
      <c r="L293" t="s">
        <v>720</v>
      </c>
      <c r="M293" t="s">
        <v>712</v>
      </c>
      <c r="N293" t="s">
        <v>57</v>
      </c>
      <c r="O293" t="s">
        <v>58</v>
      </c>
      <c r="P293" t="s">
        <v>721</v>
      </c>
      <c r="Q293" s="1">
        <v>1833.98</v>
      </c>
      <c r="R293" s="1">
        <v>1833.98</v>
      </c>
      <c r="S293" s="1">
        <v>33012</v>
      </c>
      <c r="T293" s="1">
        <v>33012</v>
      </c>
      <c r="U293" s="1">
        <v>1600.999</v>
      </c>
      <c r="V293" s="274">
        <v>2002</v>
      </c>
      <c r="X293">
        <f>T293*1000/U293</f>
        <v>20619.62562125273</v>
      </c>
    </row>
    <row r="294" spans="1:22" ht="12.75" customHeight="1">
      <c r="A294">
        <v>50278</v>
      </c>
      <c r="B294" t="s">
        <v>33</v>
      </c>
      <c r="D294" t="s">
        <v>594</v>
      </c>
      <c r="E294" t="s">
        <v>595</v>
      </c>
      <c r="F294">
        <v>21737</v>
      </c>
      <c r="G294" t="s">
        <v>69</v>
      </c>
      <c r="H294" t="s">
        <v>714</v>
      </c>
      <c r="I294" t="s">
        <v>48</v>
      </c>
      <c r="J294">
        <v>22</v>
      </c>
      <c r="K294">
        <v>2</v>
      </c>
      <c r="L294" t="s">
        <v>715</v>
      </c>
      <c r="M294" t="s">
        <v>712</v>
      </c>
      <c r="N294" t="s">
        <v>34</v>
      </c>
      <c r="O294" t="s">
        <v>35</v>
      </c>
      <c r="P294"/>
      <c r="Q294" s="1">
        <v>0</v>
      </c>
      <c r="R294" s="1">
        <v>0</v>
      </c>
      <c r="S294" s="1">
        <v>731418.36</v>
      </c>
      <c r="T294" s="1">
        <v>731418.36</v>
      </c>
      <c r="U294" s="1">
        <v>71898</v>
      </c>
      <c r="V294" s="274">
        <v>2002</v>
      </c>
    </row>
    <row r="295" spans="1:22" ht="12.75" customHeight="1">
      <c r="A295">
        <v>50285</v>
      </c>
      <c r="B295" t="s">
        <v>33</v>
      </c>
      <c r="D295" t="s">
        <v>596</v>
      </c>
      <c r="E295" t="s">
        <v>597</v>
      </c>
      <c r="F295">
        <v>11601</v>
      </c>
      <c r="G295" t="s">
        <v>73</v>
      </c>
      <c r="H295" t="s">
        <v>714</v>
      </c>
      <c r="I295" t="s">
        <v>48</v>
      </c>
      <c r="J295">
        <v>22</v>
      </c>
      <c r="K295">
        <v>2</v>
      </c>
      <c r="L295" t="s">
        <v>715</v>
      </c>
      <c r="M295" t="s">
        <v>712</v>
      </c>
      <c r="N295" t="s">
        <v>34</v>
      </c>
      <c r="O295" t="s">
        <v>35</v>
      </c>
      <c r="P295"/>
      <c r="Q295" s="1">
        <v>0</v>
      </c>
      <c r="R295" s="1">
        <v>0</v>
      </c>
      <c r="S295" s="1">
        <v>37640.12</v>
      </c>
      <c r="T295" s="1">
        <v>37640.12</v>
      </c>
      <c r="U295" s="1">
        <v>3700</v>
      </c>
      <c r="V295" s="274">
        <v>2002</v>
      </c>
    </row>
    <row r="296" spans="1:22" ht="12.75" customHeight="1">
      <c r="A296">
        <v>50290</v>
      </c>
      <c r="B296" t="s">
        <v>33</v>
      </c>
      <c r="D296" t="s">
        <v>0</v>
      </c>
      <c r="E296" t="s">
        <v>1</v>
      </c>
      <c r="F296">
        <v>16929</v>
      </c>
      <c r="G296" t="s">
        <v>65</v>
      </c>
      <c r="H296" t="s">
        <v>714</v>
      </c>
      <c r="I296" t="s">
        <v>48</v>
      </c>
      <c r="J296">
        <v>22</v>
      </c>
      <c r="K296">
        <v>2</v>
      </c>
      <c r="L296" t="s">
        <v>715</v>
      </c>
      <c r="M296" t="s">
        <v>712</v>
      </c>
      <c r="N296" t="s">
        <v>722</v>
      </c>
      <c r="O296" t="s">
        <v>52</v>
      </c>
      <c r="P296" t="s">
        <v>723</v>
      </c>
      <c r="Q296" s="1">
        <v>813201.62</v>
      </c>
      <c r="R296" s="1">
        <v>813201.62</v>
      </c>
      <c r="S296" s="1">
        <v>5322774.24</v>
      </c>
      <c r="T296" s="1">
        <v>5322774.24</v>
      </c>
      <c r="U296" s="1">
        <v>332801.15232</v>
      </c>
      <c r="V296" s="274">
        <v>2002</v>
      </c>
    </row>
    <row r="297" spans="1:22" ht="12.75" customHeight="1">
      <c r="A297">
        <v>50290</v>
      </c>
      <c r="B297" t="s">
        <v>33</v>
      </c>
      <c r="D297" t="s">
        <v>0</v>
      </c>
      <c r="E297" t="s">
        <v>1</v>
      </c>
      <c r="F297">
        <v>16929</v>
      </c>
      <c r="G297" t="s">
        <v>65</v>
      </c>
      <c r="H297" t="s">
        <v>714</v>
      </c>
      <c r="I297" t="s">
        <v>48</v>
      </c>
      <c r="J297">
        <v>22</v>
      </c>
      <c r="K297">
        <v>2</v>
      </c>
      <c r="L297" t="s">
        <v>715</v>
      </c>
      <c r="M297" t="s">
        <v>712</v>
      </c>
      <c r="N297" t="s">
        <v>722</v>
      </c>
      <c r="O297" t="s">
        <v>66</v>
      </c>
      <c r="P297" t="s">
        <v>723</v>
      </c>
      <c r="Q297" s="1">
        <v>242904.38</v>
      </c>
      <c r="R297" s="1">
        <v>242904.38</v>
      </c>
      <c r="S297" s="1">
        <v>4182179.76</v>
      </c>
      <c r="T297" s="1">
        <v>4182179.76</v>
      </c>
      <c r="U297" s="1">
        <v>261486.61968</v>
      </c>
      <c r="V297" s="274">
        <v>2002</v>
      </c>
    </row>
    <row r="298" spans="1:22" ht="12.75" customHeight="1">
      <c r="A298">
        <v>50312</v>
      </c>
      <c r="B298" t="s">
        <v>33</v>
      </c>
      <c r="D298" t="s">
        <v>598</v>
      </c>
      <c r="E298" t="s">
        <v>599</v>
      </c>
      <c r="F298">
        <v>14669</v>
      </c>
      <c r="G298" t="s">
        <v>73</v>
      </c>
      <c r="H298" t="s">
        <v>714</v>
      </c>
      <c r="I298" t="s">
        <v>48</v>
      </c>
      <c r="J298">
        <v>22</v>
      </c>
      <c r="K298">
        <v>2</v>
      </c>
      <c r="L298" t="s">
        <v>715</v>
      </c>
      <c r="M298" t="s">
        <v>712</v>
      </c>
      <c r="N298" t="s">
        <v>34</v>
      </c>
      <c r="O298" t="s">
        <v>35</v>
      </c>
      <c r="P298"/>
      <c r="Q298" s="1">
        <v>0</v>
      </c>
      <c r="R298" s="1">
        <v>0</v>
      </c>
      <c r="S298" s="1">
        <v>61414.42</v>
      </c>
      <c r="T298" s="1">
        <v>61414.42</v>
      </c>
      <c r="U298" s="1">
        <v>6037.001</v>
      </c>
      <c r="V298" s="274">
        <v>2002</v>
      </c>
    </row>
    <row r="299" spans="1:22" ht="12.75" customHeight="1">
      <c r="A299">
        <v>50324</v>
      </c>
      <c r="B299" t="s">
        <v>33</v>
      </c>
      <c r="D299" t="s">
        <v>600</v>
      </c>
      <c r="E299" t="s">
        <v>601</v>
      </c>
      <c r="F299">
        <v>36055</v>
      </c>
      <c r="G299" t="s">
        <v>73</v>
      </c>
      <c r="H299" t="s">
        <v>714</v>
      </c>
      <c r="I299" t="s">
        <v>48</v>
      </c>
      <c r="J299">
        <v>22</v>
      </c>
      <c r="K299">
        <v>2</v>
      </c>
      <c r="L299" t="s">
        <v>715</v>
      </c>
      <c r="M299" t="s">
        <v>712</v>
      </c>
      <c r="N299" t="s">
        <v>34</v>
      </c>
      <c r="O299" t="s">
        <v>35</v>
      </c>
      <c r="P299"/>
      <c r="Q299" s="1">
        <v>0</v>
      </c>
      <c r="R299" s="1">
        <v>0</v>
      </c>
      <c r="S299" s="1">
        <v>48860.9</v>
      </c>
      <c r="T299" s="1">
        <v>48860.9</v>
      </c>
      <c r="U299" s="1">
        <v>4802.9980000000005</v>
      </c>
      <c r="V299" s="274">
        <v>2002</v>
      </c>
    </row>
    <row r="300" spans="1:22" ht="12.75" customHeight="1">
      <c r="A300">
        <v>50351</v>
      </c>
      <c r="B300" t="s">
        <v>33</v>
      </c>
      <c r="D300" t="s">
        <v>603</v>
      </c>
      <c r="E300" t="s">
        <v>604</v>
      </c>
      <c r="F300">
        <v>24793</v>
      </c>
      <c r="G300" t="s">
        <v>73</v>
      </c>
      <c r="H300" t="s">
        <v>714</v>
      </c>
      <c r="I300" t="s">
        <v>48</v>
      </c>
      <c r="J300">
        <v>22</v>
      </c>
      <c r="K300">
        <v>2</v>
      </c>
      <c r="L300" t="s">
        <v>715</v>
      </c>
      <c r="M300" t="s">
        <v>712</v>
      </c>
      <c r="N300" t="s">
        <v>34</v>
      </c>
      <c r="O300" t="s">
        <v>35</v>
      </c>
      <c r="P300"/>
      <c r="Q300" s="1">
        <v>0</v>
      </c>
      <c r="R300" s="1">
        <v>0</v>
      </c>
      <c r="S300" s="1">
        <v>167783.3</v>
      </c>
      <c r="T300" s="1">
        <v>167783.3</v>
      </c>
      <c r="U300" s="1">
        <v>16493</v>
      </c>
      <c r="V300" s="274">
        <v>2002</v>
      </c>
    </row>
    <row r="301" spans="1:22" ht="12.75" customHeight="1">
      <c r="A301">
        <v>50353</v>
      </c>
      <c r="B301" t="s">
        <v>33</v>
      </c>
      <c r="D301" t="s">
        <v>605</v>
      </c>
      <c r="E301" t="s">
        <v>604</v>
      </c>
      <c r="F301">
        <v>24793</v>
      </c>
      <c r="G301" t="s">
        <v>73</v>
      </c>
      <c r="H301" t="s">
        <v>714</v>
      </c>
      <c r="I301" t="s">
        <v>48</v>
      </c>
      <c r="J301">
        <v>22</v>
      </c>
      <c r="K301">
        <v>2</v>
      </c>
      <c r="L301" t="s">
        <v>715</v>
      </c>
      <c r="M301" t="s">
        <v>712</v>
      </c>
      <c r="N301" t="s">
        <v>34</v>
      </c>
      <c r="O301" t="s">
        <v>35</v>
      </c>
      <c r="P301"/>
      <c r="Q301" s="1">
        <v>0</v>
      </c>
      <c r="R301" s="1">
        <v>0</v>
      </c>
      <c r="S301" s="1">
        <v>165992.85</v>
      </c>
      <c r="T301" s="1">
        <v>165992.85</v>
      </c>
      <c r="U301" s="1">
        <v>16317.002</v>
      </c>
      <c r="V301" s="274">
        <v>2002</v>
      </c>
    </row>
    <row r="302" spans="1:22" ht="12.75" customHeight="1">
      <c r="A302">
        <v>50356</v>
      </c>
      <c r="B302" t="s">
        <v>46</v>
      </c>
      <c r="D302" t="s">
        <v>744</v>
      </c>
      <c r="E302" t="s">
        <v>745</v>
      </c>
      <c r="F302">
        <v>17771</v>
      </c>
      <c r="G302" t="s">
        <v>65</v>
      </c>
      <c r="H302" t="s">
        <v>714</v>
      </c>
      <c r="I302" t="s">
        <v>48</v>
      </c>
      <c r="J302">
        <v>325188</v>
      </c>
      <c r="K302">
        <v>7</v>
      </c>
      <c r="L302" t="s">
        <v>730</v>
      </c>
      <c r="M302" t="s">
        <v>712</v>
      </c>
      <c r="N302" t="s">
        <v>41</v>
      </c>
      <c r="O302" t="s">
        <v>41</v>
      </c>
      <c r="P302" t="s">
        <v>713</v>
      </c>
      <c r="Q302" s="1">
        <v>36930.97</v>
      </c>
      <c r="R302" s="1">
        <v>26949.38</v>
      </c>
      <c r="S302" s="1">
        <v>218631</v>
      </c>
      <c r="T302" s="1">
        <v>159542</v>
      </c>
      <c r="U302" s="1">
        <v>22384</v>
      </c>
      <c r="V302" s="274">
        <v>2002</v>
      </c>
    </row>
    <row r="303" spans="1:22" ht="12.75" customHeight="1">
      <c r="A303">
        <v>50356</v>
      </c>
      <c r="B303" t="s">
        <v>46</v>
      </c>
      <c r="D303" t="s">
        <v>744</v>
      </c>
      <c r="E303" t="s">
        <v>745</v>
      </c>
      <c r="F303">
        <v>17771</v>
      </c>
      <c r="G303" t="s">
        <v>65</v>
      </c>
      <c r="H303" t="s">
        <v>714</v>
      </c>
      <c r="I303" t="s">
        <v>48</v>
      </c>
      <c r="J303">
        <v>325188</v>
      </c>
      <c r="K303">
        <v>7</v>
      </c>
      <c r="L303" t="s">
        <v>730</v>
      </c>
      <c r="M303" t="s">
        <v>712</v>
      </c>
      <c r="N303" t="s">
        <v>36</v>
      </c>
      <c r="O303" t="s">
        <v>36</v>
      </c>
      <c r="P303" t="s">
        <v>713</v>
      </c>
      <c r="Q303" s="1">
        <v>71000</v>
      </c>
      <c r="R303" s="1">
        <v>51809.8</v>
      </c>
      <c r="S303" s="1">
        <v>72421</v>
      </c>
      <c r="T303" s="1">
        <v>52846</v>
      </c>
      <c r="U303" s="1">
        <v>7414.002</v>
      </c>
      <c r="V303" s="274">
        <v>2002</v>
      </c>
    </row>
    <row r="304" spans="1:22" ht="12.75" customHeight="1">
      <c r="A304">
        <v>50365</v>
      </c>
      <c r="B304" t="s">
        <v>33</v>
      </c>
      <c r="D304" t="s">
        <v>606</v>
      </c>
      <c r="E304" t="s">
        <v>607</v>
      </c>
      <c r="F304">
        <v>26977</v>
      </c>
      <c r="G304" t="s">
        <v>84</v>
      </c>
      <c r="H304" t="s">
        <v>714</v>
      </c>
      <c r="I304" t="s">
        <v>48</v>
      </c>
      <c r="J304">
        <v>22</v>
      </c>
      <c r="K304">
        <v>2</v>
      </c>
      <c r="L304" t="s">
        <v>715</v>
      </c>
      <c r="M304" t="s">
        <v>712</v>
      </c>
      <c r="N304" t="s">
        <v>51</v>
      </c>
      <c r="O304" t="s">
        <v>52</v>
      </c>
      <c r="P304" t="s">
        <v>717</v>
      </c>
      <c r="Q304" s="1">
        <v>2241958</v>
      </c>
      <c r="R304" s="1">
        <v>2241958</v>
      </c>
      <c r="S304" s="1">
        <v>1255298</v>
      </c>
      <c r="T304" s="1">
        <v>1255298</v>
      </c>
      <c r="U304" s="1">
        <v>97752</v>
      </c>
      <c r="V304" s="274">
        <v>2002</v>
      </c>
    </row>
    <row r="305" spans="1:22" ht="12.75" customHeight="1">
      <c r="A305">
        <v>50381</v>
      </c>
      <c r="B305" t="s">
        <v>33</v>
      </c>
      <c r="D305" t="s">
        <v>746</v>
      </c>
      <c r="E305" t="s">
        <v>747</v>
      </c>
      <c r="F305">
        <v>28543</v>
      </c>
      <c r="G305" t="s">
        <v>65</v>
      </c>
      <c r="H305" t="s">
        <v>714</v>
      </c>
      <c r="I305" t="s">
        <v>48</v>
      </c>
      <c r="J305">
        <v>22</v>
      </c>
      <c r="K305">
        <v>2</v>
      </c>
      <c r="L305" t="s">
        <v>715</v>
      </c>
      <c r="M305" t="s">
        <v>712</v>
      </c>
      <c r="N305" t="s">
        <v>36</v>
      </c>
      <c r="O305" t="s">
        <v>36</v>
      </c>
      <c r="P305" t="s">
        <v>719</v>
      </c>
      <c r="Q305" s="1">
        <v>0</v>
      </c>
      <c r="R305" s="1">
        <v>0</v>
      </c>
      <c r="S305" s="1">
        <v>0</v>
      </c>
      <c r="T305" s="1">
        <v>0</v>
      </c>
      <c r="U305" s="1">
        <v>0</v>
      </c>
      <c r="V305" s="274">
        <v>2002</v>
      </c>
    </row>
    <row r="306" spans="1:22" ht="12.75" customHeight="1">
      <c r="A306">
        <v>50384</v>
      </c>
      <c r="B306" t="s">
        <v>33</v>
      </c>
      <c r="D306" t="s">
        <v>608</v>
      </c>
      <c r="E306" t="s">
        <v>609</v>
      </c>
      <c r="F306">
        <v>7685</v>
      </c>
      <c r="G306" t="s">
        <v>73</v>
      </c>
      <c r="H306" t="s">
        <v>714</v>
      </c>
      <c r="I306" t="s">
        <v>48</v>
      </c>
      <c r="J306">
        <v>22</v>
      </c>
      <c r="K306">
        <v>2</v>
      </c>
      <c r="L306" t="s">
        <v>715</v>
      </c>
      <c r="M306" t="s">
        <v>712</v>
      </c>
      <c r="N306" t="s">
        <v>34</v>
      </c>
      <c r="O306" t="s">
        <v>35</v>
      </c>
      <c r="P306"/>
      <c r="Q306" s="1">
        <v>0</v>
      </c>
      <c r="R306" s="1">
        <v>0</v>
      </c>
      <c r="S306" s="1">
        <v>69135.71</v>
      </c>
      <c r="T306" s="1">
        <v>69135.71</v>
      </c>
      <c r="U306" s="1">
        <v>6796.002</v>
      </c>
      <c r="V306" s="274">
        <v>2002</v>
      </c>
    </row>
    <row r="307" spans="1:22" ht="12.75" customHeight="1">
      <c r="A307">
        <v>50406</v>
      </c>
      <c r="B307" t="s">
        <v>46</v>
      </c>
      <c r="D307" t="s">
        <v>387</v>
      </c>
      <c r="E307" t="s">
        <v>388</v>
      </c>
      <c r="F307">
        <v>16190</v>
      </c>
      <c r="G307" t="s">
        <v>69</v>
      </c>
      <c r="H307" t="s">
        <v>714</v>
      </c>
      <c r="I307" t="s">
        <v>48</v>
      </c>
      <c r="J307">
        <v>322122</v>
      </c>
      <c r="K307">
        <v>7</v>
      </c>
      <c r="L307" t="s">
        <v>730</v>
      </c>
      <c r="M307" t="s">
        <v>712</v>
      </c>
      <c r="N307" t="s">
        <v>105</v>
      </c>
      <c r="O307" t="s">
        <v>58</v>
      </c>
      <c r="P307" t="s">
        <v>721</v>
      </c>
      <c r="Q307" s="1">
        <v>758190</v>
      </c>
      <c r="R307" s="1">
        <v>294800.15</v>
      </c>
      <c r="S307" s="1">
        <v>8902054</v>
      </c>
      <c r="T307" s="1">
        <v>3461553</v>
      </c>
      <c r="U307" s="1">
        <v>329620.802</v>
      </c>
      <c r="V307" s="274">
        <v>2002</v>
      </c>
    </row>
    <row r="308" spans="1:22" ht="12.75" customHeight="1">
      <c r="A308">
        <v>50406</v>
      </c>
      <c r="B308" t="s">
        <v>46</v>
      </c>
      <c r="D308" t="s">
        <v>387</v>
      </c>
      <c r="E308" t="s">
        <v>388</v>
      </c>
      <c r="F308">
        <v>16190</v>
      </c>
      <c r="G308" t="s">
        <v>69</v>
      </c>
      <c r="H308" t="s">
        <v>714</v>
      </c>
      <c r="I308" t="s">
        <v>48</v>
      </c>
      <c r="J308">
        <v>322122</v>
      </c>
      <c r="K308">
        <v>7</v>
      </c>
      <c r="L308" t="s">
        <v>730</v>
      </c>
      <c r="M308" t="s">
        <v>712</v>
      </c>
      <c r="N308" t="s">
        <v>41</v>
      </c>
      <c r="O308" t="s">
        <v>41</v>
      </c>
      <c r="P308" t="s">
        <v>713</v>
      </c>
      <c r="Q308" s="1">
        <v>8251</v>
      </c>
      <c r="R308" s="1">
        <v>3016.41</v>
      </c>
      <c r="S308" s="1">
        <v>50570</v>
      </c>
      <c r="T308" s="1">
        <v>18493</v>
      </c>
      <c r="U308" s="1">
        <v>1907.249</v>
      </c>
      <c r="V308" s="274">
        <v>2002</v>
      </c>
    </row>
    <row r="309" spans="1:22" ht="12.75" customHeight="1">
      <c r="A309">
        <v>50406</v>
      </c>
      <c r="B309" t="s">
        <v>46</v>
      </c>
      <c r="D309" t="s">
        <v>387</v>
      </c>
      <c r="E309" t="s">
        <v>388</v>
      </c>
      <c r="F309">
        <v>16190</v>
      </c>
      <c r="G309" t="s">
        <v>69</v>
      </c>
      <c r="H309" t="s">
        <v>714</v>
      </c>
      <c r="I309" t="s">
        <v>48</v>
      </c>
      <c r="J309">
        <v>322122</v>
      </c>
      <c r="K309">
        <v>7</v>
      </c>
      <c r="L309" t="s">
        <v>730</v>
      </c>
      <c r="M309" t="s">
        <v>712</v>
      </c>
      <c r="N309" t="s">
        <v>389</v>
      </c>
      <c r="O309" t="s">
        <v>44</v>
      </c>
      <c r="P309" t="s">
        <v>42</v>
      </c>
      <c r="Q309" s="1">
        <v>36294</v>
      </c>
      <c r="R309" s="1">
        <v>14765.31</v>
      </c>
      <c r="S309" s="1">
        <v>222616</v>
      </c>
      <c r="T309" s="1">
        <v>90655</v>
      </c>
      <c r="U309" s="1">
        <v>7895.693</v>
      </c>
      <c r="V309" s="274">
        <v>2002</v>
      </c>
    </row>
    <row r="310" spans="1:22" ht="12.75" customHeight="1">
      <c r="A310">
        <v>50406</v>
      </c>
      <c r="B310" t="s">
        <v>46</v>
      </c>
      <c r="D310" t="s">
        <v>387</v>
      </c>
      <c r="E310" t="s">
        <v>388</v>
      </c>
      <c r="F310">
        <v>16190</v>
      </c>
      <c r="G310" t="s">
        <v>69</v>
      </c>
      <c r="H310" t="s">
        <v>714</v>
      </c>
      <c r="I310" t="s">
        <v>48</v>
      </c>
      <c r="J310">
        <v>322122</v>
      </c>
      <c r="K310">
        <v>7</v>
      </c>
      <c r="L310" t="s">
        <v>730</v>
      </c>
      <c r="M310" t="s">
        <v>712</v>
      </c>
      <c r="N310" t="s">
        <v>50</v>
      </c>
      <c r="O310" t="s">
        <v>50</v>
      </c>
      <c r="P310" t="s">
        <v>713</v>
      </c>
      <c r="Q310" s="1">
        <v>792240</v>
      </c>
      <c r="R310" s="1">
        <v>306673.04</v>
      </c>
      <c r="S310" s="1">
        <v>4939654</v>
      </c>
      <c r="T310" s="1">
        <v>1912836</v>
      </c>
      <c r="U310" s="1">
        <v>182555.413</v>
      </c>
      <c r="V310" s="274">
        <v>2002</v>
      </c>
    </row>
    <row r="311" spans="1:22" ht="12.75" customHeight="1">
      <c r="A311">
        <v>50406</v>
      </c>
      <c r="B311" t="s">
        <v>46</v>
      </c>
      <c r="D311" t="s">
        <v>387</v>
      </c>
      <c r="E311" t="s">
        <v>388</v>
      </c>
      <c r="F311">
        <v>16190</v>
      </c>
      <c r="G311" t="s">
        <v>69</v>
      </c>
      <c r="H311" t="s">
        <v>714</v>
      </c>
      <c r="I311" t="s">
        <v>48</v>
      </c>
      <c r="J311">
        <v>322122</v>
      </c>
      <c r="K311">
        <v>7</v>
      </c>
      <c r="L311" t="s">
        <v>730</v>
      </c>
      <c r="M311" t="s">
        <v>712</v>
      </c>
      <c r="N311" t="s">
        <v>106</v>
      </c>
      <c r="O311" t="s">
        <v>44</v>
      </c>
      <c r="P311" t="s">
        <v>721</v>
      </c>
      <c r="Q311" s="1">
        <v>44397.51</v>
      </c>
      <c r="R311" s="1">
        <v>18814.51</v>
      </c>
      <c r="S311" s="1">
        <v>148733</v>
      </c>
      <c r="T311" s="1">
        <v>63028</v>
      </c>
      <c r="U311" s="1">
        <v>5958.52</v>
      </c>
      <c r="V311" s="274">
        <v>2002</v>
      </c>
    </row>
    <row r="312" spans="1:22" ht="12.75" customHeight="1">
      <c r="A312">
        <v>50406</v>
      </c>
      <c r="B312" t="s">
        <v>46</v>
      </c>
      <c r="D312" t="s">
        <v>387</v>
      </c>
      <c r="E312" t="s">
        <v>388</v>
      </c>
      <c r="F312">
        <v>16190</v>
      </c>
      <c r="G312" t="s">
        <v>69</v>
      </c>
      <c r="H312" t="s">
        <v>714</v>
      </c>
      <c r="I312" t="s">
        <v>48</v>
      </c>
      <c r="J312">
        <v>322122</v>
      </c>
      <c r="K312">
        <v>7</v>
      </c>
      <c r="L312" t="s">
        <v>730</v>
      </c>
      <c r="M312" t="s">
        <v>712</v>
      </c>
      <c r="N312" t="s">
        <v>57</v>
      </c>
      <c r="O312" t="s">
        <v>58</v>
      </c>
      <c r="P312" t="s">
        <v>721</v>
      </c>
      <c r="Q312" s="1">
        <v>952924</v>
      </c>
      <c r="R312" s="1">
        <v>356499.58</v>
      </c>
      <c r="S312" s="1">
        <v>8117762</v>
      </c>
      <c r="T312" s="1">
        <v>3036779</v>
      </c>
      <c r="U312" s="1">
        <v>305342.798</v>
      </c>
      <c r="V312" s="274">
        <v>2002</v>
      </c>
    </row>
    <row r="313" spans="1:22" ht="12.75" customHeight="1">
      <c r="A313">
        <v>50414</v>
      </c>
      <c r="B313" t="s">
        <v>33</v>
      </c>
      <c r="D313" t="s">
        <v>610</v>
      </c>
      <c r="E313" t="s">
        <v>604</v>
      </c>
      <c r="F313">
        <v>24793</v>
      </c>
      <c r="G313" t="s">
        <v>73</v>
      </c>
      <c r="H313" t="s">
        <v>714</v>
      </c>
      <c r="I313" t="s">
        <v>48</v>
      </c>
      <c r="J313">
        <v>22</v>
      </c>
      <c r="K313">
        <v>2</v>
      </c>
      <c r="L313" t="s">
        <v>715</v>
      </c>
      <c r="M313" t="s">
        <v>712</v>
      </c>
      <c r="N313" t="s">
        <v>34</v>
      </c>
      <c r="O313" t="s">
        <v>35</v>
      </c>
      <c r="P313"/>
      <c r="Q313" s="1">
        <v>0</v>
      </c>
      <c r="R313" s="1">
        <v>0</v>
      </c>
      <c r="S313" s="1">
        <v>117365.91</v>
      </c>
      <c r="T313" s="1">
        <v>117365.91</v>
      </c>
      <c r="U313" s="1">
        <v>11537.001</v>
      </c>
      <c r="V313" s="274">
        <v>2002</v>
      </c>
    </row>
    <row r="314" spans="1:22" ht="12.75" customHeight="1">
      <c r="A314">
        <v>50419</v>
      </c>
      <c r="B314" t="s">
        <v>46</v>
      </c>
      <c r="D314" t="s">
        <v>748</v>
      </c>
      <c r="E314" t="s">
        <v>749</v>
      </c>
      <c r="F314">
        <v>20096</v>
      </c>
      <c r="G314" t="s">
        <v>65</v>
      </c>
      <c r="H314" t="s">
        <v>714</v>
      </c>
      <c r="I314" t="s">
        <v>48</v>
      </c>
      <c r="J314">
        <v>22</v>
      </c>
      <c r="K314">
        <v>3</v>
      </c>
      <c r="L314" t="s">
        <v>720</v>
      </c>
      <c r="M314" t="s">
        <v>712</v>
      </c>
      <c r="N314" t="s">
        <v>57</v>
      </c>
      <c r="O314" t="s">
        <v>58</v>
      </c>
      <c r="P314" t="s">
        <v>721</v>
      </c>
      <c r="Q314" s="1">
        <v>0</v>
      </c>
      <c r="R314" s="1">
        <v>0</v>
      </c>
      <c r="S314" s="1">
        <v>0</v>
      </c>
      <c r="T314" s="1">
        <v>0</v>
      </c>
      <c r="U314" s="1">
        <v>0</v>
      </c>
      <c r="V314" s="274">
        <v>2002</v>
      </c>
    </row>
    <row r="315" spans="1:22" ht="12.75" customHeight="1">
      <c r="A315">
        <v>50425</v>
      </c>
      <c r="B315" t="s">
        <v>46</v>
      </c>
      <c r="D315" t="s">
        <v>750</v>
      </c>
      <c r="E315" t="s">
        <v>751</v>
      </c>
      <c r="F315">
        <v>24591</v>
      </c>
      <c r="G315" t="s">
        <v>65</v>
      </c>
      <c r="H315" t="s">
        <v>714</v>
      </c>
      <c r="I315" t="s">
        <v>48</v>
      </c>
      <c r="J315">
        <v>311</v>
      </c>
      <c r="K315">
        <v>7</v>
      </c>
      <c r="L315" t="s">
        <v>730</v>
      </c>
      <c r="M315" t="s">
        <v>712</v>
      </c>
      <c r="N315" t="s">
        <v>41</v>
      </c>
      <c r="O315" t="s">
        <v>41</v>
      </c>
      <c r="P315" t="s">
        <v>713</v>
      </c>
      <c r="Q315" s="1">
        <v>0</v>
      </c>
      <c r="R315" s="1">
        <v>0</v>
      </c>
      <c r="S315" s="1">
        <v>0</v>
      </c>
      <c r="T315" s="1">
        <v>0</v>
      </c>
      <c r="U315" s="1">
        <v>0</v>
      </c>
      <c r="V315" s="274">
        <v>2002</v>
      </c>
    </row>
    <row r="316" spans="1:22" ht="12.75" customHeight="1">
      <c r="A316">
        <v>50425</v>
      </c>
      <c r="B316" t="s">
        <v>46</v>
      </c>
      <c r="D316" t="s">
        <v>750</v>
      </c>
      <c r="E316" t="s">
        <v>751</v>
      </c>
      <c r="F316">
        <v>24591</v>
      </c>
      <c r="G316" t="s">
        <v>65</v>
      </c>
      <c r="H316" t="s">
        <v>714</v>
      </c>
      <c r="I316" t="s">
        <v>48</v>
      </c>
      <c r="J316">
        <v>311</v>
      </c>
      <c r="K316">
        <v>7</v>
      </c>
      <c r="L316" t="s">
        <v>730</v>
      </c>
      <c r="M316" t="s">
        <v>712</v>
      </c>
      <c r="N316" t="s">
        <v>50</v>
      </c>
      <c r="O316" t="s">
        <v>50</v>
      </c>
      <c r="P316" t="s">
        <v>713</v>
      </c>
      <c r="Q316" s="1">
        <v>0</v>
      </c>
      <c r="R316" s="1">
        <v>0</v>
      </c>
      <c r="S316" s="1">
        <v>0</v>
      </c>
      <c r="T316" s="1">
        <v>0</v>
      </c>
      <c r="U316" s="1">
        <v>0</v>
      </c>
      <c r="V316" s="274">
        <v>2002</v>
      </c>
    </row>
    <row r="317" spans="1:22" ht="12.75" customHeight="1">
      <c r="A317">
        <v>50447</v>
      </c>
      <c r="B317" t="s">
        <v>46</v>
      </c>
      <c r="D317" t="s">
        <v>390</v>
      </c>
      <c r="E317" t="s">
        <v>391</v>
      </c>
      <c r="F317">
        <v>16721</v>
      </c>
      <c r="G317" t="s">
        <v>69</v>
      </c>
      <c r="H317" t="s">
        <v>714</v>
      </c>
      <c r="I317" t="s">
        <v>48</v>
      </c>
      <c r="J317">
        <v>322122</v>
      </c>
      <c r="K317">
        <v>7</v>
      </c>
      <c r="L317" t="s">
        <v>730</v>
      </c>
      <c r="M317" t="s">
        <v>712</v>
      </c>
      <c r="N317" t="s">
        <v>39</v>
      </c>
      <c r="O317" t="s">
        <v>40</v>
      </c>
      <c r="P317" t="s">
        <v>721</v>
      </c>
      <c r="Q317" s="1">
        <v>72872</v>
      </c>
      <c r="R317" s="1">
        <v>44511.84</v>
      </c>
      <c r="S317" s="1">
        <v>1863839</v>
      </c>
      <c r="T317" s="1">
        <v>1137544</v>
      </c>
      <c r="U317" s="1">
        <v>98635</v>
      </c>
      <c r="V317" s="274">
        <v>2002</v>
      </c>
    </row>
    <row r="318" spans="1:22" ht="12.75" customHeight="1">
      <c r="A318">
        <v>50447</v>
      </c>
      <c r="B318" t="s">
        <v>46</v>
      </c>
      <c r="D318" t="s">
        <v>390</v>
      </c>
      <c r="E318" t="s">
        <v>391</v>
      </c>
      <c r="F318">
        <v>16721</v>
      </c>
      <c r="G318" t="s">
        <v>69</v>
      </c>
      <c r="H318" t="s">
        <v>714</v>
      </c>
      <c r="I318" t="s">
        <v>48</v>
      </c>
      <c r="J318">
        <v>322122</v>
      </c>
      <c r="K318">
        <v>7</v>
      </c>
      <c r="L318" t="s">
        <v>730</v>
      </c>
      <c r="M318" t="s">
        <v>712</v>
      </c>
      <c r="N318" t="s">
        <v>41</v>
      </c>
      <c r="O318" t="s">
        <v>41</v>
      </c>
      <c r="P318" t="s">
        <v>713</v>
      </c>
      <c r="Q318" s="1">
        <v>23296</v>
      </c>
      <c r="R318" s="1">
        <v>12604.77</v>
      </c>
      <c r="S318" s="1">
        <v>137451</v>
      </c>
      <c r="T318" s="1">
        <v>74370</v>
      </c>
      <c r="U318" s="1">
        <v>6933</v>
      </c>
      <c r="V318" s="274">
        <v>2002</v>
      </c>
    </row>
    <row r="319" spans="1:22" ht="12.75" customHeight="1">
      <c r="A319">
        <v>50447</v>
      </c>
      <c r="B319" t="s">
        <v>46</v>
      </c>
      <c r="D319" t="s">
        <v>390</v>
      </c>
      <c r="E319" t="s">
        <v>391</v>
      </c>
      <c r="F319">
        <v>16721</v>
      </c>
      <c r="G319" t="s">
        <v>69</v>
      </c>
      <c r="H319" t="s">
        <v>714</v>
      </c>
      <c r="I319" t="s">
        <v>48</v>
      </c>
      <c r="J319">
        <v>322122</v>
      </c>
      <c r="K319">
        <v>7</v>
      </c>
      <c r="L319" t="s">
        <v>730</v>
      </c>
      <c r="M319" t="s">
        <v>712</v>
      </c>
      <c r="N319" t="s">
        <v>50</v>
      </c>
      <c r="O319" t="s">
        <v>50</v>
      </c>
      <c r="P319" t="s">
        <v>713</v>
      </c>
      <c r="Q319" s="1">
        <v>27619</v>
      </c>
      <c r="R319" s="1">
        <v>14184.25</v>
      </c>
      <c r="S319" s="1">
        <v>174001</v>
      </c>
      <c r="T319" s="1">
        <v>89362</v>
      </c>
      <c r="U319" s="1">
        <v>9135</v>
      </c>
      <c r="V319" s="274">
        <v>2002</v>
      </c>
    </row>
    <row r="320" spans="1:22" ht="12.75" customHeight="1">
      <c r="A320">
        <v>50447</v>
      </c>
      <c r="B320" t="s">
        <v>46</v>
      </c>
      <c r="D320" t="s">
        <v>390</v>
      </c>
      <c r="E320" t="s">
        <v>391</v>
      </c>
      <c r="F320">
        <v>16721</v>
      </c>
      <c r="G320" t="s">
        <v>69</v>
      </c>
      <c r="H320" t="s">
        <v>714</v>
      </c>
      <c r="I320" t="s">
        <v>48</v>
      </c>
      <c r="J320">
        <v>322122</v>
      </c>
      <c r="K320">
        <v>7</v>
      </c>
      <c r="L320" t="s">
        <v>730</v>
      </c>
      <c r="M320" t="s">
        <v>712</v>
      </c>
      <c r="N320" t="s">
        <v>34</v>
      </c>
      <c r="O320" t="s">
        <v>35</v>
      </c>
      <c r="P320"/>
      <c r="Q320" s="1">
        <v>0</v>
      </c>
      <c r="R320" s="1">
        <v>0</v>
      </c>
      <c r="S320" s="1">
        <v>15574.86</v>
      </c>
      <c r="T320" s="1">
        <v>15574.86</v>
      </c>
      <c r="U320" s="1">
        <v>1531</v>
      </c>
      <c r="V320" s="274">
        <v>2002</v>
      </c>
    </row>
    <row r="321" spans="1:22" ht="12.75" customHeight="1">
      <c r="A321">
        <v>50447</v>
      </c>
      <c r="B321" t="s">
        <v>46</v>
      </c>
      <c r="D321" t="s">
        <v>390</v>
      </c>
      <c r="E321" t="s">
        <v>391</v>
      </c>
      <c r="F321">
        <v>16721</v>
      </c>
      <c r="G321" t="s">
        <v>69</v>
      </c>
      <c r="H321" t="s">
        <v>714</v>
      </c>
      <c r="I321" t="s">
        <v>48</v>
      </c>
      <c r="J321">
        <v>322122</v>
      </c>
      <c r="K321">
        <v>7</v>
      </c>
      <c r="L321" t="s">
        <v>730</v>
      </c>
      <c r="M321" t="s">
        <v>712</v>
      </c>
      <c r="N321" t="s">
        <v>57</v>
      </c>
      <c r="O321" t="s">
        <v>58</v>
      </c>
      <c r="P321" t="s">
        <v>721</v>
      </c>
      <c r="Q321" s="1">
        <v>457844</v>
      </c>
      <c r="R321" s="1">
        <v>218813.74</v>
      </c>
      <c r="S321" s="1">
        <v>4351878</v>
      </c>
      <c r="T321" s="1">
        <v>2077352</v>
      </c>
      <c r="U321" s="1">
        <v>229640</v>
      </c>
      <c r="V321" s="274">
        <v>2002</v>
      </c>
    </row>
    <row r="322" spans="1:22" ht="12.75" customHeight="1">
      <c r="A322">
        <v>50460</v>
      </c>
      <c r="B322" t="s">
        <v>46</v>
      </c>
      <c r="D322" t="s">
        <v>752</v>
      </c>
      <c r="E322" t="s">
        <v>753</v>
      </c>
      <c r="F322">
        <v>19287</v>
      </c>
      <c r="G322" t="s">
        <v>65</v>
      </c>
      <c r="H322" t="s">
        <v>714</v>
      </c>
      <c r="I322" t="s">
        <v>48</v>
      </c>
      <c r="J322">
        <v>22</v>
      </c>
      <c r="K322">
        <v>3</v>
      </c>
      <c r="L322" t="s">
        <v>720</v>
      </c>
      <c r="M322" t="s">
        <v>712</v>
      </c>
      <c r="N322" t="s">
        <v>754</v>
      </c>
      <c r="O322" t="s">
        <v>66</v>
      </c>
      <c r="P322" t="s">
        <v>719</v>
      </c>
      <c r="Q322" s="1">
        <v>0</v>
      </c>
      <c r="R322" s="1">
        <v>0</v>
      </c>
      <c r="S322" s="1">
        <v>0</v>
      </c>
      <c r="T322" s="1">
        <v>0</v>
      </c>
      <c r="U322" s="1">
        <v>0</v>
      </c>
      <c r="V322" s="274">
        <v>2002</v>
      </c>
    </row>
    <row r="323" spans="1:22" ht="12.75" customHeight="1">
      <c r="A323">
        <v>50545</v>
      </c>
      <c r="B323" t="s">
        <v>33</v>
      </c>
      <c r="D323" t="s">
        <v>611</v>
      </c>
      <c r="E323" t="s">
        <v>612</v>
      </c>
      <c r="F323">
        <v>23576</v>
      </c>
      <c r="G323" t="s">
        <v>65</v>
      </c>
      <c r="H323" t="s">
        <v>714</v>
      </c>
      <c r="I323" t="s">
        <v>48</v>
      </c>
      <c r="J323">
        <v>22</v>
      </c>
      <c r="K323">
        <v>2</v>
      </c>
      <c r="L323" t="s">
        <v>715</v>
      </c>
      <c r="M323" t="s">
        <v>712</v>
      </c>
      <c r="N323" t="s">
        <v>34</v>
      </c>
      <c r="O323" t="s">
        <v>35</v>
      </c>
      <c r="P323"/>
      <c r="Q323" s="1">
        <v>0</v>
      </c>
      <c r="R323" s="1">
        <v>0</v>
      </c>
      <c r="S323" s="1">
        <v>633086.13</v>
      </c>
      <c r="T323" s="1">
        <v>633086.13</v>
      </c>
      <c r="U323" s="1">
        <v>62232</v>
      </c>
      <c r="V323" s="274">
        <v>2002</v>
      </c>
    </row>
    <row r="324" spans="1:22" ht="12.75" customHeight="1">
      <c r="A324">
        <v>50601</v>
      </c>
      <c r="B324" t="s">
        <v>46</v>
      </c>
      <c r="D324" t="s">
        <v>755</v>
      </c>
      <c r="E324" t="s">
        <v>756</v>
      </c>
      <c r="F324">
        <v>21678</v>
      </c>
      <c r="G324" t="s">
        <v>65</v>
      </c>
      <c r="H324" t="s">
        <v>714</v>
      </c>
      <c r="I324" t="s">
        <v>48</v>
      </c>
      <c r="J324">
        <v>332</v>
      </c>
      <c r="K324">
        <v>7</v>
      </c>
      <c r="L324" t="s">
        <v>730</v>
      </c>
      <c r="M324" t="s">
        <v>712</v>
      </c>
      <c r="N324" t="s">
        <v>36</v>
      </c>
      <c r="O324" t="s">
        <v>36</v>
      </c>
      <c r="P324" t="s">
        <v>719</v>
      </c>
      <c r="Q324" s="1">
        <v>0</v>
      </c>
      <c r="R324" s="1">
        <v>0</v>
      </c>
      <c r="S324" s="1">
        <v>0</v>
      </c>
      <c r="T324" s="1">
        <v>0</v>
      </c>
      <c r="U324" s="1">
        <v>0</v>
      </c>
      <c r="V324" s="274">
        <v>2002</v>
      </c>
    </row>
    <row r="325" spans="1:22" ht="12.75" customHeight="1">
      <c r="A325">
        <v>50601</v>
      </c>
      <c r="B325" t="s">
        <v>46</v>
      </c>
      <c r="D325" t="s">
        <v>755</v>
      </c>
      <c r="E325" t="s">
        <v>756</v>
      </c>
      <c r="F325">
        <v>21678</v>
      </c>
      <c r="G325" t="s">
        <v>65</v>
      </c>
      <c r="H325" t="s">
        <v>714</v>
      </c>
      <c r="I325" t="s">
        <v>48</v>
      </c>
      <c r="J325">
        <v>332</v>
      </c>
      <c r="K325">
        <v>7</v>
      </c>
      <c r="L325" t="s">
        <v>730</v>
      </c>
      <c r="M325" t="s">
        <v>712</v>
      </c>
      <c r="N325" t="s">
        <v>34</v>
      </c>
      <c r="O325" t="s">
        <v>35</v>
      </c>
      <c r="P325"/>
      <c r="Q325" s="1">
        <v>0</v>
      </c>
      <c r="R325" s="1">
        <v>0</v>
      </c>
      <c r="S325" s="1">
        <v>0</v>
      </c>
      <c r="T325" s="1">
        <v>0</v>
      </c>
      <c r="U325" s="1">
        <v>0</v>
      </c>
      <c r="V325" s="274">
        <v>2002</v>
      </c>
    </row>
    <row r="326" spans="1:22" ht="12.75" customHeight="1">
      <c r="A326">
        <v>50621</v>
      </c>
      <c r="B326" t="s">
        <v>46</v>
      </c>
      <c r="D326" t="s">
        <v>614</v>
      </c>
      <c r="E326" t="s">
        <v>615</v>
      </c>
      <c r="F326">
        <v>18000</v>
      </c>
      <c r="G326" t="s">
        <v>84</v>
      </c>
      <c r="H326" t="s">
        <v>714</v>
      </c>
      <c r="I326" t="s">
        <v>48</v>
      </c>
      <c r="J326">
        <v>622</v>
      </c>
      <c r="K326">
        <v>5</v>
      </c>
      <c r="L326" t="s">
        <v>734</v>
      </c>
      <c r="M326" t="s">
        <v>712</v>
      </c>
      <c r="N326" t="s">
        <v>36</v>
      </c>
      <c r="O326" t="s">
        <v>36</v>
      </c>
      <c r="P326" t="s">
        <v>719</v>
      </c>
      <c r="Q326" s="1">
        <v>0</v>
      </c>
      <c r="R326" s="1">
        <v>0</v>
      </c>
      <c r="S326" s="1">
        <v>0</v>
      </c>
      <c r="T326" s="1">
        <v>0</v>
      </c>
      <c r="U326" s="1">
        <v>0</v>
      </c>
      <c r="V326" s="274">
        <v>2002</v>
      </c>
    </row>
    <row r="327" spans="1:22" ht="12.75" customHeight="1">
      <c r="A327">
        <v>50621</v>
      </c>
      <c r="B327" t="s">
        <v>46</v>
      </c>
      <c r="D327" t="s">
        <v>614</v>
      </c>
      <c r="E327" t="s">
        <v>615</v>
      </c>
      <c r="F327">
        <v>18000</v>
      </c>
      <c r="G327" t="s">
        <v>84</v>
      </c>
      <c r="H327" t="s">
        <v>714</v>
      </c>
      <c r="I327" t="s">
        <v>48</v>
      </c>
      <c r="J327">
        <v>622</v>
      </c>
      <c r="K327">
        <v>5</v>
      </c>
      <c r="L327" t="s">
        <v>734</v>
      </c>
      <c r="M327" t="s">
        <v>712</v>
      </c>
      <c r="N327" t="s">
        <v>50</v>
      </c>
      <c r="O327" t="s">
        <v>50</v>
      </c>
      <c r="P327" t="s">
        <v>713</v>
      </c>
      <c r="Q327" s="1">
        <v>0</v>
      </c>
      <c r="R327" s="1">
        <v>0</v>
      </c>
      <c r="S327" s="1">
        <v>0</v>
      </c>
      <c r="T327" s="1">
        <v>0</v>
      </c>
      <c r="U327" s="1">
        <v>0</v>
      </c>
      <c r="V327" s="274">
        <v>2002</v>
      </c>
    </row>
    <row r="328" spans="1:22" ht="12.75" customHeight="1">
      <c r="A328">
        <v>50650</v>
      </c>
      <c r="B328" t="s">
        <v>33</v>
      </c>
      <c r="D328" t="s">
        <v>176</v>
      </c>
      <c r="E328" t="s">
        <v>177</v>
      </c>
      <c r="F328">
        <v>1950</v>
      </c>
      <c r="G328" t="s">
        <v>69</v>
      </c>
      <c r="H328" t="s">
        <v>714</v>
      </c>
      <c r="I328" t="s">
        <v>48</v>
      </c>
      <c r="J328">
        <v>22</v>
      </c>
      <c r="K328">
        <v>2</v>
      </c>
      <c r="L328" t="s">
        <v>715</v>
      </c>
      <c r="M328" t="s">
        <v>712</v>
      </c>
      <c r="N328" t="s">
        <v>41</v>
      </c>
      <c r="O328" t="s">
        <v>41</v>
      </c>
      <c r="P328" t="s">
        <v>713</v>
      </c>
      <c r="Q328" s="1">
        <v>1246</v>
      </c>
      <c r="R328" s="1">
        <v>1246</v>
      </c>
      <c r="S328" s="1">
        <v>8204</v>
      </c>
      <c r="T328" s="1">
        <v>8204</v>
      </c>
      <c r="U328" s="1">
        <v>703</v>
      </c>
      <c r="V328" s="274">
        <v>2002</v>
      </c>
    </row>
    <row r="329" spans="1:24" ht="12.75" customHeight="1">
      <c r="A329">
        <v>50650</v>
      </c>
      <c r="B329" t="s">
        <v>33</v>
      </c>
      <c r="D329" t="s">
        <v>176</v>
      </c>
      <c r="E329" t="s">
        <v>177</v>
      </c>
      <c r="F329">
        <v>1950</v>
      </c>
      <c r="G329" t="s">
        <v>69</v>
      </c>
      <c r="H329" t="s">
        <v>714</v>
      </c>
      <c r="I329" t="s">
        <v>48</v>
      </c>
      <c r="J329">
        <v>22</v>
      </c>
      <c r="K329">
        <v>2</v>
      </c>
      <c r="L329" t="s">
        <v>715</v>
      </c>
      <c r="M329" t="s">
        <v>712</v>
      </c>
      <c r="N329" t="s">
        <v>57</v>
      </c>
      <c r="O329" t="s">
        <v>58</v>
      </c>
      <c r="P329" t="s">
        <v>721</v>
      </c>
      <c r="Q329" s="1">
        <v>505637</v>
      </c>
      <c r="R329" s="1">
        <v>505637</v>
      </c>
      <c r="S329" s="1">
        <v>4550733</v>
      </c>
      <c r="T329" s="1">
        <v>4550733</v>
      </c>
      <c r="U329" s="1">
        <v>329303</v>
      </c>
      <c r="V329" s="274">
        <v>2002</v>
      </c>
      <c r="X329">
        <f>T329*1000/U329</f>
        <v>13819.288011345174</v>
      </c>
    </row>
    <row r="330" spans="1:22" ht="12.75" customHeight="1">
      <c r="A330">
        <v>50661</v>
      </c>
      <c r="B330" t="s">
        <v>33</v>
      </c>
      <c r="D330" t="s">
        <v>178</v>
      </c>
      <c r="E330" t="s">
        <v>179</v>
      </c>
      <c r="F330">
        <v>13982</v>
      </c>
      <c r="G330" t="s">
        <v>65</v>
      </c>
      <c r="H330" t="s">
        <v>714</v>
      </c>
      <c r="I330" t="s">
        <v>48</v>
      </c>
      <c r="J330">
        <v>22</v>
      </c>
      <c r="K330">
        <v>2</v>
      </c>
      <c r="L330" t="s">
        <v>715</v>
      </c>
      <c r="M330" t="s">
        <v>712</v>
      </c>
      <c r="N330" t="s">
        <v>722</v>
      </c>
      <c r="O330" t="s">
        <v>52</v>
      </c>
      <c r="P330" t="s">
        <v>723</v>
      </c>
      <c r="Q330" s="1">
        <v>430822.7</v>
      </c>
      <c r="R330" s="1">
        <v>430822.7</v>
      </c>
      <c r="S330" s="1">
        <v>3185293.44</v>
      </c>
      <c r="T330" s="1">
        <v>3185293.44</v>
      </c>
      <c r="U330" s="1">
        <v>183246.00448</v>
      </c>
      <c r="V330" s="274">
        <v>2002</v>
      </c>
    </row>
    <row r="331" spans="1:22" ht="12.75" customHeight="1">
      <c r="A331">
        <v>50661</v>
      </c>
      <c r="B331" t="s">
        <v>33</v>
      </c>
      <c r="D331" t="s">
        <v>178</v>
      </c>
      <c r="E331" t="s">
        <v>179</v>
      </c>
      <c r="F331">
        <v>13982</v>
      </c>
      <c r="G331" t="s">
        <v>65</v>
      </c>
      <c r="H331" t="s">
        <v>714</v>
      </c>
      <c r="I331" t="s">
        <v>48</v>
      </c>
      <c r="J331">
        <v>22</v>
      </c>
      <c r="K331">
        <v>2</v>
      </c>
      <c r="L331" t="s">
        <v>715</v>
      </c>
      <c r="M331" t="s">
        <v>712</v>
      </c>
      <c r="N331" t="s">
        <v>722</v>
      </c>
      <c r="O331" t="s">
        <v>66</v>
      </c>
      <c r="P331" t="s">
        <v>723</v>
      </c>
      <c r="Q331" s="1">
        <v>128687.3</v>
      </c>
      <c r="R331" s="1">
        <v>128687.3</v>
      </c>
      <c r="S331" s="1">
        <v>2502730.56</v>
      </c>
      <c r="T331" s="1">
        <v>2502730.56</v>
      </c>
      <c r="U331" s="1">
        <v>143979.00352</v>
      </c>
      <c r="V331" s="274">
        <v>2002</v>
      </c>
    </row>
    <row r="332" spans="1:22" ht="12.75" customHeight="1">
      <c r="A332">
        <v>50688</v>
      </c>
      <c r="B332" t="s">
        <v>33</v>
      </c>
      <c r="D332" t="s">
        <v>616</v>
      </c>
      <c r="E332" t="s">
        <v>555</v>
      </c>
      <c r="F332">
        <v>56538</v>
      </c>
      <c r="G332" t="s">
        <v>69</v>
      </c>
      <c r="H332" t="s">
        <v>714</v>
      </c>
      <c r="I332" t="s">
        <v>48</v>
      </c>
      <c r="J332">
        <v>22</v>
      </c>
      <c r="K332">
        <v>2</v>
      </c>
      <c r="L332" t="s">
        <v>715</v>
      </c>
      <c r="M332" t="s">
        <v>712</v>
      </c>
      <c r="N332" t="s">
        <v>34</v>
      </c>
      <c r="O332" t="s">
        <v>35</v>
      </c>
      <c r="P332"/>
      <c r="Q332" s="1">
        <v>0</v>
      </c>
      <c r="R332" s="1">
        <v>0</v>
      </c>
      <c r="S332" s="1">
        <v>44964.67</v>
      </c>
      <c r="T332" s="1">
        <v>44964.67</v>
      </c>
      <c r="U332" s="1">
        <v>4420.002</v>
      </c>
      <c r="V332" s="274">
        <v>2002</v>
      </c>
    </row>
    <row r="333" spans="1:22" ht="12.75" customHeight="1">
      <c r="A333">
        <v>50699</v>
      </c>
      <c r="B333" t="s">
        <v>33</v>
      </c>
      <c r="D333" t="s">
        <v>617</v>
      </c>
      <c r="E333" t="s">
        <v>555</v>
      </c>
      <c r="F333">
        <v>56538</v>
      </c>
      <c r="G333" t="s">
        <v>69</v>
      </c>
      <c r="H333" t="s">
        <v>714</v>
      </c>
      <c r="I333" t="s">
        <v>48</v>
      </c>
      <c r="J333">
        <v>22</v>
      </c>
      <c r="K333">
        <v>2</v>
      </c>
      <c r="L333" t="s">
        <v>715</v>
      </c>
      <c r="M333" t="s">
        <v>712</v>
      </c>
      <c r="N333" t="s">
        <v>34</v>
      </c>
      <c r="O333" t="s">
        <v>35</v>
      </c>
      <c r="P333"/>
      <c r="Q333" s="1">
        <v>0</v>
      </c>
      <c r="R333" s="1">
        <v>0</v>
      </c>
      <c r="S333" s="1">
        <v>32940.18</v>
      </c>
      <c r="T333" s="1">
        <v>32940.18</v>
      </c>
      <c r="U333" s="1">
        <v>3238</v>
      </c>
      <c r="V333" s="274">
        <v>2002</v>
      </c>
    </row>
    <row r="334" spans="1:22" ht="12.75" customHeight="1">
      <c r="A334">
        <v>50702</v>
      </c>
      <c r="B334" t="s">
        <v>33</v>
      </c>
      <c r="D334" t="s">
        <v>618</v>
      </c>
      <c r="E334" t="s">
        <v>619</v>
      </c>
      <c r="F334">
        <v>4211</v>
      </c>
      <c r="G334" t="s">
        <v>69</v>
      </c>
      <c r="H334" t="s">
        <v>714</v>
      </c>
      <c r="I334" t="s">
        <v>48</v>
      </c>
      <c r="J334">
        <v>22</v>
      </c>
      <c r="K334">
        <v>2</v>
      </c>
      <c r="L334" t="s">
        <v>715</v>
      </c>
      <c r="M334" t="s">
        <v>712</v>
      </c>
      <c r="N334" t="s">
        <v>34</v>
      </c>
      <c r="O334" t="s">
        <v>35</v>
      </c>
      <c r="P334"/>
      <c r="Q334" s="1">
        <v>0</v>
      </c>
      <c r="R334" s="1">
        <v>0</v>
      </c>
      <c r="S334" s="1">
        <v>24364.32</v>
      </c>
      <c r="T334" s="1">
        <v>24364.32</v>
      </c>
      <c r="U334" s="1">
        <v>2394.9990000000003</v>
      </c>
      <c r="V334" s="274">
        <v>2002</v>
      </c>
    </row>
    <row r="335" spans="1:22" ht="12.75" customHeight="1">
      <c r="A335">
        <v>50704</v>
      </c>
      <c r="B335" t="s">
        <v>33</v>
      </c>
      <c r="D335" t="s">
        <v>620</v>
      </c>
      <c r="E335" t="s">
        <v>621</v>
      </c>
      <c r="F335">
        <v>17902</v>
      </c>
      <c r="G335" t="s">
        <v>73</v>
      </c>
      <c r="H335" t="s">
        <v>714</v>
      </c>
      <c r="I335" t="s">
        <v>48</v>
      </c>
      <c r="J335">
        <v>22</v>
      </c>
      <c r="K335">
        <v>2</v>
      </c>
      <c r="L335" t="s">
        <v>715</v>
      </c>
      <c r="M335" t="s">
        <v>712</v>
      </c>
      <c r="N335" t="s">
        <v>34</v>
      </c>
      <c r="O335" t="s">
        <v>35</v>
      </c>
      <c r="P335"/>
      <c r="Q335" s="1">
        <v>0</v>
      </c>
      <c r="R335" s="1">
        <v>0</v>
      </c>
      <c r="S335" s="1">
        <v>9298.12</v>
      </c>
      <c r="T335" s="1">
        <v>9298.12</v>
      </c>
      <c r="U335" s="1">
        <v>914</v>
      </c>
      <c r="V335" s="274">
        <v>2002</v>
      </c>
    </row>
    <row r="336" spans="1:24" ht="12.75" customHeight="1">
      <c r="A336">
        <v>50739</v>
      </c>
      <c r="B336" t="s">
        <v>33</v>
      </c>
      <c r="D336" t="s">
        <v>622</v>
      </c>
      <c r="E336" t="s">
        <v>623</v>
      </c>
      <c r="F336">
        <v>15085</v>
      </c>
      <c r="G336" t="s">
        <v>73</v>
      </c>
      <c r="H336" t="s">
        <v>714</v>
      </c>
      <c r="I336" t="s">
        <v>48</v>
      </c>
      <c r="J336">
        <v>22</v>
      </c>
      <c r="K336">
        <v>2</v>
      </c>
      <c r="L336" t="s">
        <v>715</v>
      </c>
      <c r="M336" t="s">
        <v>712</v>
      </c>
      <c r="N336" t="s">
        <v>57</v>
      </c>
      <c r="O336" t="s">
        <v>58</v>
      </c>
      <c r="P336" t="s">
        <v>721</v>
      </c>
      <c r="Q336" s="1">
        <v>301370</v>
      </c>
      <c r="R336" s="1">
        <v>301370</v>
      </c>
      <c r="S336" s="1">
        <v>2638790</v>
      </c>
      <c r="T336" s="1">
        <v>2638790</v>
      </c>
      <c r="U336" s="1">
        <v>169660</v>
      </c>
      <c r="V336" s="274">
        <v>2002</v>
      </c>
      <c r="X336">
        <f>T336*1000/U336</f>
        <v>15553.40091948603</v>
      </c>
    </row>
    <row r="337" spans="1:22" ht="12.75" customHeight="1">
      <c r="A337">
        <v>50741</v>
      </c>
      <c r="B337" t="s">
        <v>33</v>
      </c>
      <c r="D337" t="s">
        <v>624</v>
      </c>
      <c r="E337" t="s">
        <v>625</v>
      </c>
      <c r="F337">
        <v>15213</v>
      </c>
      <c r="G337" t="s">
        <v>73</v>
      </c>
      <c r="H337" t="s">
        <v>714</v>
      </c>
      <c r="I337" t="s">
        <v>48</v>
      </c>
      <c r="J337">
        <v>22</v>
      </c>
      <c r="K337">
        <v>2</v>
      </c>
      <c r="L337" t="s">
        <v>715</v>
      </c>
      <c r="M337" t="s">
        <v>712</v>
      </c>
      <c r="N337" t="s">
        <v>34</v>
      </c>
      <c r="O337" t="s">
        <v>35</v>
      </c>
      <c r="P337"/>
      <c r="Q337" s="1">
        <v>0</v>
      </c>
      <c r="R337" s="1">
        <v>0</v>
      </c>
      <c r="S337" s="1">
        <v>482698.68</v>
      </c>
      <c r="T337" s="1">
        <v>482698.68</v>
      </c>
      <c r="U337" s="1">
        <v>47449.001000000004</v>
      </c>
      <c r="V337" s="274">
        <v>2002</v>
      </c>
    </row>
    <row r="338" spans="1:22" ht="12.75" customHeight="1">
      <c r="A338">
        <v>50758</v>
      </c>
      <c r="B338" t="s">
        <v>33</v>
      </c>
      <c r="D338" t="s">
        <v>626</v>
      </c>
      <c r="E338" t="s">
        <v>627</v>
      </c>
      <c r="F338">
        <v>19013</v>
      </c>
      <c r="G338" t="s">
        <v>69</v>
      </c>
      <c r="H338" t="s">
        <v>714</v>
      </c>
      <c r="I338" t="s">
        <v>48</v>
      </c>
      <c r="J338">
        <v>22</v>
      </c>
      <c r="K338">
        <v>2</v>
      </c>
      <c r="L338" t="s">
        <v>715</v>
      </c>
      <c r="M338" t="s">
        <v>712</v>
      </c>
      <c r="N338" t="s">
        <v>34</v>
      </c>
      <c r="O338" t="s">
        <v>35</v>
      </c>
      <c r="P338"/>
      <c r="Q338" s="1">
        <v>0</v>
      </c>
      <c r="R338" s="1">
        <v>0</v>
      </c>
      <c r="S338" s="1">
        <v>589861.07</v>
      </c>
      <c r="T338" s="1">
        <v>589861.07</v>
      </c>
      <c r="U338" s="1">
        <v>57983</v>
      </c>
      <c r="V338" s="274">
        <v>2002</v>
      </c>
    </row>
    <row r="339" spans="1:22" ht="12.75" customHeight="1">
      <c r="A339">
        <v>50832</v>
      </c>
      <c r="B339" t="s">
        <v>33</v>
      </c>
      <c r="D339" t="s">
        <v>628</v>
      </c>
      <c r="E339" t="s">
        <v>629</v>
      </c>
      <c r="F339">
        <v>13904</v>
      </c>
      <c r="G339" t="s">
        <v>65</v>
      </c>
      <c r="H339" t="s">
        <v>714</v>
      </c>
      <c r="I339" t="s">
        <v>48</v>
      </c>
      <c r="J339">
        <v>22</v>
      </c>
      <c r="K339">
        <v>2</v>
      </c>
      <c r="L339" t="s">
        <v>715</v>
      </c>
      <c r="M339" t="s">
        <v>712</v>
      </c>
      <c r="N339" t="s">
        <v>34</v>
      </c>
      <c r="O339" t="s">
        <v>35</v>
      </c>
      <c r="P339"/>
      <c r="Q339" s="1">
        <v>0</v>
      </c>
      <c r="R339" s="1">
        <v>0</v>
      </c>
      <c r="S339" s="1">
        <v>70030.95</v>
      </c>
      <c r="T339" s="1">
        <v>70030.95</v>
      </c>
      <c r="U339" s="1">
        <v>6884.001</v>
      </c>
      <c r="V339" s="274">
        <v>2002</v>
      </c>
    </row>
    <row r="340" spans="1:22" ht="12.75" customHeight="1">
      <c r="A340">
        <v>50872</v>
      </c>
      <c r="B340" t="s">
        <v>33</v>
      </c>
      <c r="D340" t="s">
        <v>630</v>
      </c>
      <c r="E340" t="s">
        <v>71</v>
      </c>
      <c r="F340">
        <v>20541</v>
      </c>
      <c r="G340" t="s">
        <v>73</v>
      </c>
      <c r="H340" t="s">
        <v>714</v>
      </c>
      <c r="I340" t="s">
        <v>48</v>
      </c>
      <c r="J340">
        <v>22</v>
      </c>
      <c r="K340">
        <v>2</v>
      </c>
      <c r="L340" t="s">
        <v>715</v>
      </c>
      <c r="M340" t="s">
        <v>712</v>
      </c>
      <c r="N340" t="s">
        <v>722</v>
      </c>
      <c r="O340" t="s">
        <v>52</v>
      </c>
      <c r="P340" t="s">
        <v>723</v>
      </c>
      <c r="Q340" s="1">
        <v>53564.28</v>
      </c>
      <c r="R340" s="1">
        <v>53564.28</v>
      </c>
      <c r="S340" s="1">
        <v>387792.72</v>
      </c>
      <c r="T340" s="1">
        <v>387792.72</v>
      </c>
      <c r="U340" s="1">
        <v>17679.2</v>
      </c>
      <c r="V340" s="274">
        <v>2002</v>
      </c>
    </row>
    <row r="341" spans="1:22" ht="12.75" customHeight="1">
      <c r="A341">
        <v>50872</v>
      </c>
      <c r="B341" t="s">
        <v>33</v>
      </c>
      <c r="D341" t="s">
        <v>630</v>
      </c>
      <c r="E341" t="s">
        <v>71</v>
      </c>
      <c r="F341">
        <v>20541</v>
      </c>
      <c r="G341" t="s">
        <v>73</v>
      </c>
      <c r="H341" t="s">
        <v>714</v>
      </c>
      <c r="I341" t="s">
        <v>48</v>
      </c>
      <c r="J341">
        <v>22</v>
      </c>
      <c r="K341">
        <v>2</v>
      </c>
      <c r="L341" t="s">
        <v>715</v>
      </c>
      <c r="M341" t="s">
        <v>712</v>
      </c>
      <c r="N341" t="s">
        <v>722</v>
      </c>
      <c r="O341" t="s">
        <v>66</v>
      </c>
      <c r="P341" t="s">
        <v>723</v>
      </c>
      <c r="Q341" s="1">
        <v>15999.72</v>
      </c>
      <c r="R341" s="1">
        <v>15999.72</v>
      </c>
      <c r="S341" s="1">
        <v>304694.28</v>
      </c>
      <c r="T341" s="1">
        <v>304694.28</v>
      </c>
      <c r="U341" s="1">
        <v>13890.8</v>
      </c>
      <c r="V341" s="274">
        <v>2002</v>
      </c>
    </row>
    <row r="342" spans="1:22" ht="12.75" customHeight="1">
      <c r="A342">
        <v>50873</v>
      </c>
      <c r="B342" t="s">
        <v>33</v>
      </c>
      <c r="D342" t="s">
        <v>631</v>
      </c>
      <c r="E342" t="s">
        <v>71</v>
      </c>
      <c r="F342">
        <v>20541</v>
      </c>
      <c r="G342" t="s">
        <v>73</v>
      </c>
      <c r="H342" t="s">
        <v>714</v>
      </c>
      <c r="I342" t="s">
        <v>48</v>
      </c>
      <c r="J342">
        <v>22</v>
      </c>
      <c r="K342">
        <v>2</v>
      </c>
      <c r="L342" t="s">
        <v>715</v>
      </c>
      <c r="M342" t="s">
        <v>712</v>
      </c>
      <c r="N342" t="s">
        <v>722</v>
      </c>
      <c r="O342" t="s">
        <v>52</v>
      </c>
      <c r="P342" t="s">
        <v>723</v>
      </c>
      <c r="Q342" s="1">
        <v>141800.12</v>
      </c>
      <c r="R342" s="1">
        <v>141800.12</v>
      </c>
      <c r="S342" s="1">
        <v>1018897.6</v>
      </c>
      <c r="T342" s="1">
        <v>1018897.6</v>
      </c>
      <c r="U342" s="1">
        <v>58815.68</v>
      </c>
      <c r="V342" s="274">
        <v>2002</v>
      </c>
    </row>
    <row r="343" spans="1:22" ht="12.75" customHeight="1">
      <c r="A343">
        <v>50873</v>
      </c>
      <c r="B343" t="s">
        <v>33</v>
      </c>
      <c r="D343" t="s">
        <v>631</v>
      </c>
      <c r="E343" t="s">
        <v>71</v>
      </c>
      <c r="F343">
        <v>20541</v>
      </c>
      <c r="G343" t="s">
        <v>73</v>
      </c>
      <c r="H343" t="s">
        <v>714</v>
      </c>
      <c r="I343" t="s">
        <v>48</v>
      </c>
      <c r="J343">
        <v>22</v>
      </c>
      <c r="K343">
        <v>2</v>
      </c>
      <c r="L343" t="s">
        <v>715</v>
      </c>
      <c r="M343" t="s">
        <v>712</v>
      </c>
      <c r="N343" t="s">
        <v>722</v>
      </c>
      <c r="O343" t="s">
        <v>66</v>
      </c>
      <c r="P343" t="s">
        <v>723</v>
      </c>
      <c r="Q343" s="1">
        <v>42355.88</v>
      </c>
      <c r="R343" s="1">
        <v>42355.88</v>
      </c>
      <c r="S343" s="1">
        <v>800562.4</v>
      </c>
      <c r="T343" s="1">
        <v>800562.4</v>
      </c>
      <c r="U343" s="1">
        <v>46212.32</v>
      </c>
      <c r="V343" s="274">
        <v>2002</v>
      </c>
    </row>
    <row r="344" spans="1:22" ht="12.75" customHeight="1">
      <c r="A344">
        <v>50874</v>
      </c>
      <c r="B344" t="s">
        <v>46</v>
      </c>
      <c r="D344" t="s">
        <v>632</v>
      </c>
      <c r="E344" t="s">
        <v>632</v>
      </c>
      <c r="F344">
        <v>55766</v>
      </c>
      <c r="G344" t="s">
        <v>69</v>
      </c>
      <c r="H344" t="s">
        <v>714</v>
      </c>
      <c r="I344" t="s">
        <v>48</v>
      </c>
      <c r="J344">
        <v>22</v>
      </c>
      <c r="K344">
        <v>3</v>
      </c>
      <c r="L344" t="s">
        <v>720</v>
      </c>
      <c r="M344" t="s">
        <v>712</v>
      </c>
      <c r="N344" t="s">
        <v>380</v>
      </c>
      <c r="O344" t="s">
        <v>58</v>
      </c>
      <c r="P344" t="s">
        <v>42</v>
      </c>
      <c r="Q344" s="1">
        <v>139944</v>
      </c>
      <c r="R344" s="1">
        <v>134950.75</v>
      </c>
      <c r="S344" s="1">
        <v>2165945</v>
      </c>
      <c r="T344" s="1">
        <v>2090819</v>
      </c>
      <c r="U344" s="1">
        <v>139912</v>
      </c>
      <c r="V344" s="274">
        <v>2002</v>
      </c>
    </row>
    <row r="345" spans="1:22" ht="12.75" customHeight="1">
      <c r="A345">
        <v>50877</v>
      </c>
      <c r="B345" t="s">
        <v>33</v>
      </c>
      <c r="D345" t="s">
        <v>633</v>
      </c>
      <c r="E345" t="s">
        <v>71</v>
      </c>
      <c r="F345">
        <v>20541</v>
      </c>
      <c r="G345" t="s">
        <v>65</v>
      </c>
      <c r="H345" t="s">
        <v>714</v>
      </c>
      <c r="I345" t="s">
        <v>48</v>
      </c>
      <c r="J345">
        <v>22</v>
      </c>
      <c r="K345">
        <v>2</v>
      </c>
      <c r="L345" t="s">
        <v>715</v>
      </c>
      <c r="M345" t="s">
        <v>712</v>
      </c>
      <c r="N345" t="s">
        <v>722</v>
      </c>
      <c r="O345" t="s">
        <v>52</v>
      </c>
      <c r="P345" t="s">
        <v>723</v>
      </c>
      <c r="Q345" s="1">
        <v>339307.43</v>
      </c>
      <c r="R345" s="1">
        <v>339307.43</v>
      </c>
      <c r="S345" s="1">
        <v>2446671.92</v>
      </c>
      <c r="T345" s="1">
        <v>2446671.92</v>
      </c>
      <c r="U345" s="1">
        <v>129074.4</v>
      </c>
      <c r="V345" s="274">
        <v>2002</v>
      </c>
    </row>
    <row r="346" spans="1:22" ht="12.75" customHeight="1">
      <c r="A346">
        <v>50877</v>
      </c>
      <c r="B346" t="s">
        <v>33</v>
      </c>
      <c r="D346" t="s">
        <v>633</v>
      </c>
      <c r="E346" t="s">
        <v>71</v>
      </c>
      <c r="F346">
        <v>20541</v>
      </c>
      <c r="G346" t="s">
        <v>65</v>
      </c>
      <c r="H346" t="s">
        <v>714</v>
      </c>
      <c r="I346" t="s">
        <v>48</v>
      </c>
      <c r="J346">
        <v>22</v>
      </c>
      <c r="K346">
        <v>2</v>
      </c>
      <c r="L346" t="s">
        <v>715</v>
      </c>
      <c r="M346" t="s">
        <v>712</v>
      </c>
      <c r="N346" t="s">
        <v>722</v>
      </c>
      <c r="O346" t="s">
        <v>66</v>
      </c>
      <c r="P346" t="s">
        <v>723</v>
      </c>
      <c r="Q346" s="1">
        <v>101351.57</v>
      </c>
      <c r="R346" s="1">
        <v>101351.57</v>
      </c>
      <c r="S346" s="1">
        <v>1922385.08</v>
      </c>
      <c r="T346" s="1">
        <v>1922385.08</v>
      </c>
      <c r="U346" s="1">
        <v>101415.6</v>
      </c>
      <c r="V346" s="274">
        <v>2002</v>
      </c>
    </row>
    <row r="347" spans="1:22" ht="12.75" customHeight="1">
      <c r="A347">
        <v>50878</v>
      </c>
      <c r="B347" t="s">
        <v>33</v>
      </c>
      <c r="D347" t="s">
        <v>634</v>
      </c>
      <c r="E347" t="s">
        <v>71</v>
      </c>
      <c r="F347">
        <v>20541</v>
      </c>
      <c r="G347" t="s">
        <v>65</v>
      </c>
      <c r="H347" t="s">
        <v>714</v>
      </c>
      <c r="I347" t="s">
        <v>48</v>
      </c>
      <c r="J347">
        <v>22</v>
      </c>
      <c r="K347">
        <v>2</v>
      </c>
      <c r="L347" t="s">
        <v>715</v>
      </c>
      <c r="M347" t="s">
        <v>712</v>
      </c>
      <c r="N347" t="s">
        <v>722</v>
      </c>
      <c r="O347" t="s">
        <v>52</v>
      </c>
      <c r="P347" t="s">
        <v>723</v>
      </c>
      <c r="Q347" s="1">
        <v>361260.13</v>
      </c>
      <c r="R347" s="1">
        <v>361260.13</v>
      </c>
      <c r="S347" s="1">
        <v>2597106.4</v>
      </c>
      <c r="T347" s="1">
        <v>2597106.4</v>
      </c>
      <c r="U347" s="1">
        <v>183924.16</v>
      </c>
      <c r="V347" s="274">
        <v>2002</v>
      </c>
    </row>
    <row r="348" spans="1:22" ht="12.75" customHeight="1">
      <c r="A348">
        <v>50878</v>
      </c>
      <c r="B348" t="s">
        <v>33</v>
      </c>
      <c r="D348" t="s">
        <v>634</v>
      </c>
      <c r="E348" t="s">
        <v>71</v>
      </c>
      <c r="F348">
        <v>20541</v>
      </c>
      <c r="G348" t="s">
        <v>65</v>
      </c>
      <c r="H348" t="s">
        <v>714</v>
      </c>
      <c r="I348" t="s">
        <v>48</v>
      </c>
      <c r="J348">
        <v>22</v>
      </c>
      <c r="K348">
        <v>2</v>
      </c>
      <c r="L348" t="s">
        <v>715</v>
      </c>
      <c r="M348" t="s">
        <v>712</v>
      </c>
      <c r="N348" t="s">
        <v>722</v>
      </c>
      <c r="O348" t="s">
        <v>66</v>
      </c>
      <c r="P348" t="s">
        <v>723</v>
      </c>
      <c r="Q348" s="1">
        <v>107908.87</v>
      </c>
      <c r="R348" s="1">
        <v>107908.87</v>
      </c>
      <c r="S348" s="1">
        <v>2040583.6</v>
      </c>
      <c r="T348" s="1">
        <v>2040583.6</v>
      </c>
      <c r="U348" s="1">
        <v>144511.84</v>
      </c>
      <c r="V348" s="274">
        <v>2002</v>
      </c>
    </row>
    <row r="349" spans="1:22" ht="12.75" customHeight="1">
      <c r="A349">
        <v>50880</v>
      </c>
      <c r="B349" t="s">
        <v>33</v>
      </c>
      <c r="D349" t="s">
        <v>180</v>
      </c>
      <c r="E349" t="s">
        <v>71</v>
      </c>
      <c r="F349">
        <v>20541</v>
      </c>
      <c r="G349" t="s">
        <v>65</v>
      </c>
      <c r="H349" t="s">
        <v>714</v>
      </c>
      <c r="I349" t="s">
        <v>48</v>
      </c>
      <c r="J349">
        <v>22</v>
      </c>
      <c r="K349">
        <v>2</v>
      </c>
      <c r="L349" t="s">
        <v>715</v>
      </c>
      <c r="M349" t="s">
        <v>712</v>
      </c>
      <c r="N349" t="s">
        <v>722</v>
      </c>
      <c r="O349" t="s">
        <v>52</v>
      </c>
      <c r="P349" t="s">
        <v>723</v>
      </c>
      <c r="Q349" s="1">
        <v>321903.12</v>
      </c>
      <c r="R349" s="1">
        <v>321903.12</v>
      </c>
      <c r="S349" s="1">
        <v>2311830.08</v>
      </c>
      <c r="T349" s="1">
        <v>2311830.08</v>
      </c>
      <c r="U349" s="1">
        <v>132135.92</v>
      </c>
      <c r="V349" s="274">
        <v>2002</v>
      </c>
    </row>
    <row r="350" spans="1:22" ht="12.75" customHeight="1">
      <c r="A350">
        <v>50880</v>
      </c>
      <c r="B350" t="s">
        <v>33</v>
      </c>
      <c r="D350" t="s">
        <v>180</v>
      </c>
      <c r="E350" t="s">
        <v>71</v>
      </c>
      <c r="F350">
        <v>20541</v>
      </c>
      <c r="G350" t="s">
        <v>65</v>
      </c>
      <c r="H350" t="s">
        <v>714</v>
      </c>
      <c r="I350" t="s">
        <v>48</v>
      </c>
      <c r="J350">
        <v>22</v>
      </c>
      <c r="K350">
        <v>2</v>
      </c>
      <c r="L350" t="s">
        <v>715</v>
      </c>
      <c r="M350" t="s">
        <v>712</v>
      </c>
      <c r="N350" t="s">
        <v>722</v>
      </c>
      <c r="O350" t="s">
        <v>66</v>
      </c>
      <c r="P350" t="s">
        <v>723</v>
      </c>
      <c r="Q350" s="1">
        <v>96152.88</v>
      </c>
      <c r="R350" s="1">
        <v>96152.88</v>
      </c>
      <c r="S350" s="1">
        <v>1816437.92</v>
      </c>
      <c r="T350" s="1">
        <v>1816437.92</v>
      </c>
      <c r="U350" s="1">
        <v>103821.08</v>
      </c>
      <c r="V350" s="274">
        <v>2002</v>
      </c>
    </row>
    <row r="351" spans="1:22" ht="12.75" customHeight="1">
      <c r="A351">
        <v>50914</v>
      </c>
      <c r="B351" t="s">
        <v>46</v>
      </c>
      <c r="D351" t="s">
        <v>635</v>
      </c>
      <c r="E351" t="s">
        <v>635</v>
      </c>
      <c r="F351">
        <v>10766</v>
      </c>
      <c r="G351" t="s">
        <v>69</v>
      </c>
      <c r="H351" t="s">
        <v>714</v>
      </c>
      <c r="I351" t="s">
        <v>48</v>
      </c>
      <c r="J351">
        <v>321</v>
      </c>
      <c r="K351">
        <v>7</v>
      </c>
      <c r="L351" t="s">
        <v>730</v>
      </c>
      <c r="M351" t="s">
        <v>712</v>
      </c>
      <c r="N351" t="s">
        <v>57</v>
      </c>
      <c r="O351" t="s">
        <v>58</v>
      </c>
      <c r="P351" t="s">
        <v>721</v>
      </c>
      <c r="Q351" s="1">
        <v>300.01</v>
      </c>
      <c r="R351" s="1">
        <v>300.01</v>
      </c>
      <c r="S351" s="1">
        <v>2550</v>
      </c>
      <c r="T351" s="1">
        <v>2550</v>
      </c>
      <c r="U351" s="1">
        <v>36</v>
      </c>
      <c r="V351" s="274">
        <v>2002</v>
      </c>
    </row>
    <row r="352" spans="1:22" ht="12.75" customHeight="1">
      <c r="A352">
        <v>50955</v>
      </c>
      <c r="B352" t="s">
        <v>46</v>
      </c>
      <c r="D352" t="s">
        <v>636</v>
      </c>
      <c r="E352" t="s">
        <v>637</v>
      </c>
      <c r="F352">
        <v>5623</v>
      </c>
      <c r="G352" t="s">
        <v>65</v>
      </c>
      <c r="H352" t="s">
        <v>714</v>
      </c>
      <c r="I352" t="s">
        <v>48</v>
      </c>
      <c r="J352">
        <v>325</v>
      </c>
      <c r="K352">
        <v>7</v>
      </c>
      <c r="L352" t="s">
        <v>730</v>
      </c>
      <c r="M352" t="s">
        <v>712</v>
      </c>
      <c r="N352" t="s">
        <v>36</v>
      </c>
      <c r="O352" t="s">
        <v>36</v>
      </c>
      <c r="P352" t="s">
        <v>713</v>
      </c>
      <c r="Q352" s="1">
        <v>1478125.99</v>
      </c>
      <c r="R352" s="1">
        <v>0</v>
      </c>
      <c r="S352" s="1">
        <v>1478127</v>
      </c>
      <c r="T352" s="1">
        <v>-47446</v>
      </c>
      <c r="U352" s="1">
        <v>38345.001000000004</v>
      </c>
      <c r="V352" s="274">
        <v>2002</v>
      </c>
    </row>
    <row r="353" spans="1:22" ht="12.75" customHeight="1">
      <c r="A353">
        <v>50955</v>
      </c>
      <c r="B353" t="s">
        <v>46</v>
      </c>
      <c r="D353" t="s">
        <v>636</v>
      </c>
      <c r="E353" t="s">
        <v>637</v>
      </c>
      <c r="F353">
        <v>5623</v>
      </c>
      <c r="G353" t="s">
        <v>65</v>
      </c>
      <c r="H353" t="s">
        <v>714</v>
      </c>
      <c r="I353" t="s">
        <v>48</v>
      </c>
      <c r="J353">
        <v>325</v>
      </c>
      <c r="K353">
        <v>7</v>
      </c>
      <c r="L353" t="s">
        <v>730</v>
      </c>
      <c r="M353" t="s">
        <v>712</v>
      </c>
      <c r="N353" t="s">
        <v>50</v>
      </c>
      <c r="O353" t="s">
        <v>50</v>
      </c>
      <c r="P353" t="s">
        <v>713</v>
      </c>
      <c r="Q353" s="1">
        <v>1751</v>
      </c>
      <c r="R353" s="1">
        <v>0</v>
      </c>
      <c r="S353" s="1">
        <v>10885</v>
      </c>
      <c r="T353" s="1">
        <v>-350</v>
      </c>
      <c r="U353" s="1">
        <v>282</v>
      </c>
      <c r="V353" s="274">
        <v>2002</v>
      </c>
    </row>
    <row r="354" spans="1:22" ht="12.75" customHeight="1">
      <c r="A354">
        <v>50999</v>
      </c>
      <c r="B354" t="s">
        <v>33</v>
      </c>
      <c r="D354" t="s">
        <v>638</v>
      </c>
      <c r="E354" t="s">
        <v>68</v>
      </c>
      <c r="F354">
        <v>39006</v>
      </c>
      <c r="G354" t="s">
        <v>69</v>
      </c>
      <c r="H354" t="s">
        <v>714</v>
      </c>
      <c r="I354" t="s">
        <v>48</v>
      </c>
      <c r="J354">
        <v>22</v>
      </c>
      <c r="K354">
        <v>2</v>
      </c>
      <c r="L354" t="s">
        <v>715</v>
      </c>
      <c r="M354" t="s">
        <v>712</v>
      </c>
      <c r="N354" t="s">
        <v>34</v>
      </c>
      <c r="O354" t="s">
        <v>35</v>
      </c>
      <c r="P354"/>
      <c r="Q354" s="1">
        <v>0</v>
      </c>
      <c r="R354" s="1">
        <v>0</v>
      </c>
      <c r="S354" s="1">
        <v>231985.07</v>
      </c>
      <c r="T354" s="1">
        <v>231985.07</v>
      </c>
      <c r="U354" s="1">
        <v>22804</v>
      </c>
      <c r="V354" s="274">
        <v>2002</v>
      </c>
    </row>
    <row r="355" spans="1:22" ht="12.75" customHeight="1">
      <c r="A355">
        <v>51029</v>
      </c>
      <c r="B355" t="s">
        <v>46</v>
      </c>
      <c r="D355" t="s">
        <v>639</v>
      </c>
      <c r="E355" t="s">
        <v>640</v>
      </c>
      <c r="F355">
        <v>2371</v>
      </c>
      <c r="G355" t="s">
        <v>84</v>
      </c>
      <c r="H355" t="s">
        <v>714</v>
      </c>
      <c r="I355" t="s">
        <v>48</v>
      </c>
      <c r="J355">
        <v>611</v>
      </c>
      <c r="K355">
        <v>5</v>
      </c>
      <c r="L355" t="s">
        <v>734</v>
      </c>
      <c r="M355" t="s">
        <v>712</v>
      </c>
      <c r="N355" t="s">
        <v>36</v>
      </c>
      <c r="O355" t="s">
        <v>36</v>
      </c>
      <c r="P355" t="s">
        <v>721</v>
      </c>
      <c r="Q355" s="1">
        <v>6287</v>
      </c>
      <c r="R355" s="1">
        <v>0</v>
      </c>
      <c r="S355" s="1">
        <v>6319</v>
      </c>
      <c r="T355" s="1">
        <v>-832</v>
      </c>
      <c r="U355" s="1">
        <v>102.819</v>
      </c>
      <c r="V355" s="274">
        <v>2002</v>
      </c>
    </row>
    <row r="356" spans="1:22" ht="12.75" customHeight="1">
      <c r="A356">
        <v>51029</v>
      </c>
      <c r="B356" t="s">
        <v>46</v>
      </c>
      <c r="D356" t="s">
        <v>639</v>
      </c>
      <c r="E356" t="s">
        <v>640</v>
      </c>
      <c r="F356">
        <v>2371</v>
      </c>
      <c r="G356" t="s">
        <v>84</v>
      </c>
      <c r="H356" t="s">
        <v>714</v>
      </c>
      <c r="I356" t="s">
        <v>48</v>
      </c>
      <c r="J356">
        <v>611</v>
      </c>
      <c r="K356">
        <v>5</v>
      </c>
      <c r="L356" t="s">
        <v>734</v>
      </c>
      <c r="M356" t="s">
        <v>712</v>
      </c>
      <c r="N356" t="s">
        <v>50</v>
      </c>
      <c r="O356" t="s">
        <v>50</v>
      </c>
      <c r="P356" t="s">
        <v>713</v>
      </c>
      <c r="Q356" s="1">
        <v>61743.02</v>
      </c>
      <c r="R356" s="1">
        <v>0</v>
      </c>
      <c r="S356" s="1">
        <v>390216</v>
      </c>
      <c r="T356" s="1">
        <v>-51335</v>
      </c>
      <c r="U356" s="1">
        <v>6327.309</v>
      </c>
      <c r="V356" s="274">
        <v>2002</v>
      </c>
    </row>
    <row r="357" spans="1:22" ht="12.75" customHeight="1">
      <c r="A357">
        <v>51030</v>
      </c>
      <c r="B357" t="s">
        <v>33</v>
      </c>
      <c r="D357" t="s">
        <v>85</v>
      </c>
      <c r="E357" t="s">
        <v>86</v>
      </c>
      <c r="F357">
        <v>27769</v>
      </c>
      <c r="G357" t="s">
        <v>84</v>
      </c>
      <c r="H357" t="s">
        <v>714</v>
      </c>
      <c r="I357" t="s">
        <v>48</v>
      </c>
      <c r="J357">
        <v>22</v>
      </c>
      <c r="K357">
        <v>2</v>
      </c>
      <c r="L357" t="s">
        <v>715</v>
      </c>
      <c r="M357" t="s">
        <v>712</v>
      </c>
      <c r="N357" t="s">
        <v>36</v>
      </c>
      <c r="O357" t="s">
        <v>36</v>
      </c>
      <c r="P357" t="s">
        <v>717</v>
      </c>
      <c r="Q357" s="1">
        <v>10718068</v>
      </c>
      <c r="R357" s="1">
        <v>10718068</v>
      </c>
      <c r="S357" s="1">
        <v>10851766</v>
      </c>
      <c r="T357" s="1">
        <v>10851766</v>
      </c>
      <c r="U357" s="1">
        <v>1224814</v>
      </c>
      <c r="V357" s="274">
        <v>2002</v>
      </c>
    </row>
    <row r="358" spans="1:22" ht="12.75" customHeight="1">
      <c r="A358">
        <v>52024</v>
      </c>
      <c r="B358" t="s">
        <v>46</v>
      </c>
      <c r="D358" t="s">
        <v>641</v>
      </c>
      <c r="E358" t="s">
        <v>641</v>
      </c>
      <c r="F358">
        <v>16001</v>
      </c>
      <c r="G358" t="s">
        <v>84</v>
      </c>
      <c r="H358" t="s">
        <v>714</v>
      </c>
      <c r="I358" t="s">
        <v>48</v>
      </c>
      <c r="J358">
        <v>622</v>
      </c>
      <c r="K358">
        <v>5</v>
      </c>
      <c r="L358" t="s">
        <v>734</v>
      </c>
      <c r="M358" t="s">
        <v>712</v>
      </c>
      <c r="N358" t="s">
        <v>36</v>
      </c>
      <c r="O358" t="s">
        <v>36</v>
      </c>
      <c r="P358" t="s">
        <v>713</v>
      </c>
      <c r="Q358" s="1">
        <v>229718.99</v>
      </c>
      <c r="R358" s="1">
        <v>229656.99</v>
      </c>
      <c r="S358" s="1">
        <v>229719</v>
      </c>
      <c r="T358" s="1">
        <v>229656</v>
      </c>
      <c r="U358" s="1">
        <v>6710.461</v>
      </c>
      <c r="V358" s="274">
        <v>2002</v>
      </c>
    </row>
    <row r="359" spans="1:22" ht="12.75" customHeight="1">
      <c r="A359">
        <v>52024</v>
      </c>
      <c r="B359" t="s">
        <v>46</v>
      </c>
      <c r="D359" t="s">
        <v>641</v>
      </c>
      <c r="E359" t="s">
        <v>641</v>
      </c>
      <c r="F359">
        <v>16001</v>
      </c>
      <c r="G359" t="s">
        <v>84</v>
      </c>
      <c r="H359" t="s">
        <v>714</v>
      </c>
      <c r="I359" t="s">
        <v>48</v>
      </c>
      <c r="J359">
        <v>622</v>
      </c>
      <c r="K359">
        <v>5</v>
      </c>
      <c r="L359" t="s">
        <v>734</v>
      </c>
      <c r="M359" t="s">
        <v>712</v>
      </c>
      <c r="N359" t="s">
        <v>50</v>
      </c>
      <c r="O359" t="s">
        <v>50</v>
      </c>
      <c r="P359" t="s">
        <v>713</v>
      </c>
      <c r="Q359" s="1">
        <v>161192</v>
      </c>
      <c r="R359" s="1">
        <v>161143.2</v>
      </c>
      <c r="S359" s="1">
        <v>1023569</v>
      </c>
      <c r="T359" s="1">
        <v>1023257</v>
      </c>
      <c r="U359" s="1">
        <v>33553.271</v>
      </c>
      <c r="V359" s="274">
        <v>2002</v>
      </c>
    </row>
    <row r="360" spans="1:22" ht="12.75" customHeight="1">
      <c r="A360">
        <v>52026</v>
      </c>
      <c r="B360" t="s">
        <v>33</v>
      </c>
      <c r="D360" t="s">
        <v>642</v>
      </c>
      <c r="E360" t="s">
        <v>643</v>
      </c>
      <c r="F360">
        <v>54773</v>
      </c>
      <c r="G360" t="s">
        <v>65</v>
      </c>
      <c r="H360" t="s">
        <v>714</v>
      </c>
      <c r="I360" t="s">
        <v>48</v>
      </c>
      <c r="J360">
        <v>22</v>
      </c>
      <c r="K360">
        <v>2</v>
      </c>
      <c r="L360" t="s">
        <v>715</v>
      </c>
      <c r="M360" t="s">
        <v>712</v>
      </c>
      <c r="N360" t="s">
        <v>41</v>
      </c>
      <c r="O360" t="s">
        <v>41</v>
      </c>
      <c r="P360" t="s">
        <v>713</v>
      </c>
      <c r="Q360" s="1">
        <v>12</v>
      </c>
      <c r="R360" s="1">
        <v>12</v>
      </c>
      <c r="S360" s="1">
        <v>69</v>
      </c>
      <c r="T360" s="1">
        <v>69</v>
      </c>
      <c r="U360" s="1">
        <v>8</v>
      </c>
      <c r="V360" s="274">
        <v>2002</v>
      </c>
    </row>
    <row r="361" spans="1:22" ht="12.75" customHeight="1">
      <c r="A361">
        <v>52026</v>
      </c>
      <c r="B361" t="s">
        <v>33</v>
      </c>
      <c r="D361" t="s">
        <v>642</v>
      </c>
      <c r="E361" t="s">
        <v>643</v>
      </c>
      <c r="F361">
        <v>54773</v>
      </c>
      <c r="G361" t="s">
        <v>65</v>
      </c>
      <c r="H361" t="s">
        <v>714</v>
      </c>
      <c r="I361" t="s">
        <v>48</v>
      </c>
      <c r="J361">
        <v>22</v>
      </c>
      <c r="K361">
        <v>2</v>
      </c>
      <c r="L361" t="s">
        <v>715</v>
      </c>
      <c r="M361" t="s">
        <v>712</v>
      </c>
      <c r="N361" t="s">
        <v>36</v>
      </c>
      <c r="O361" t="s">
        <v>36</v>
      </c>
      <c r="P361" t="s">
        <v>717</v>
      </c>
      <c r="Q361" s="1">
        <v>3633672.68</v>
      </c>
      <c r="R361" s="1">
        <v>3633672.68</v>
      </c>
      <c r="S361" s="1">
        <v>3745763</v>
      </c>
      <c r="T361" s="1">
        <v>3745763</v>
      </c>
      <c r="U361" s="1">
        <v>443771</v>
      </c>
      <c r="V361" s="274">
        <v>2002</v>
      </c>
    </row>
    <row r="362" spans="1:22" ht="12.75" customHeight="1">
      <c r="A362">
        <v>52041</v>
      </c>
      <c r="B362" t="s">
        <v>46</v>
      </c>
      <c r="D362" t="s">
        <v>757</v>
      </c>
      <c r="E362" t="s">
        <v>758</v>
      </c>
      <c r="F362">
        <v>1864</v>
      </c>
      <c r="G362" t="s">
        <v>73</v>
      </c>
      <c r="H362" t="s">
        <v>714</v>
      </c>
      <c r="I362" t="s">
        <v>48</v>
      </c>
      <c r="J362">
        <v>22</v>
      </c>
      <c r="K362">
        <v>3</v>
      </c>
      <c r="L362" t="s">
        <v>720</v>
      </c>
      <c r="M362" t="s">
        <v>712</v>
      </c>
      <c r="N362" t="s">
        <v>41</v>
      </c>
      <c r="O362" t="s">
        <v>41</v>
      </c>
      <c r="P362" t="s">
        <v>713</v>
      </c>
      <c r="Q362" s="1">
        <v>198</v>
      </c>
      <c r="R362" s="1">
        <v>67.06</v>
      </c>
      <c r="S362" s="1">
        <v>1312</v>
      </c>
      <c r="T362" s="1">
        <v>445</v>
      </c>
      <c r="U362" s="1">
        <v>45</v>
      </c>
      <c r="V362" s="274">
        <v>2002</v>
      </c>
    </row>
    <row r="363" spans="1:24" ht="12.75" customHeight="1">
      <c r="A363">
        <v>52041</v>
      </c>
      <c r="B363" t="s">
        <v>46</v>
      </c>
      <c r="D363" t="s">
        <v>757</v>
      </c>
      <c r="E363" t="s">
        <v>758</v>
      </c>
      <c r="F363">
        <v>1864</v>
      </c>
      <c r="G363" t="s">
        <v>73</v>
      </c>
      <c r="H363" t="s">
        <v>714</v>
      </c>
      <c r="I363" t="s">
        <v>48</v>
      </c>
      <c r="J363">
        <v>22</v>
      </c>
      <c r="K363">
        <v>3</v>
      </c>
      <c r="L363" t="s">
        <v>720</v>
      </c>
      <c r="M363" t="s">
        <v>712</v>
      </c>
      <c r="N363" t="s">
        <v>57</v>
      </c>
      <c r="O363" t="s">
        <v>58</v>
      </c>
      <c r="P363" t="s">
        <v>721</v>
      </c>
      <c r="Q363" s="1">
        <v>33143</v>
      </c>
      <c r="R363" s="1">
        <v>11452.55</v>
      </c>
      <c r="S363" s="1">
        <v>549180</v>
      </c>
      <c r="T363" s="1">
        <v>189770</v>
      </c>
      <c r="U363" s="1">
        <v>19564</v>
      </c>
      <c r="V363" s="274">
        <v>2002</v>
      </c>
      <c r="X363">
        <f>T363*1000/U363</f>
        <v>9699.959108566754</v>
      </c>
    </row>
    <row r="364" spans="1:22" ht="12.75" customHeight="1">
      <c r="A364">
        <v>52166</v>
      </c>
      <c r="B364" t="s">
        <v>33</v>
      </c>
      <c r="D364" t="s">
        <v>644</v>
      </c>
      <c r="E364" t="s">
        <v>645</v>
      </c>
      <c r="F364">
        <v>4034</v>
      </c>
      <c r="G364" t="s">
        <v>65</v>
      </c>
      <c r="H364" t="s">
        <v>714</v>
      </c>
      <c r="I364" t="s">
        <v>48</v>
      </c>
      <c r="J364">
        <v>22</v>
      </c>
      <c r="K364">
        <v>2</v>
      </c>
      <c r="L364" t="s">
        <v>715</v>
      </c>
      <c r="M364" t="s">
        <v>712</v>
      </c>
      <c r="N364" t="s">
        <v>34</v>
      </c>
      <c r="O364" t="s">
        <v>35</v>
      </c>
      <c r="P364"/>
      <c r="Q364" s="1">
        <v>0</v>
      </c>
      <c r="R364" s="1">
        <v>0</v>
      </c>
      <c r="S364" s="1">
        <v>0</v>
      </c>
      <c r="T364" s="1">
        <v>0</v>
      </c>
      <c r="U364" s="1">
        <v>0</v>
      </c>
      <c r="V364" s="274">
        <v>2002</v>
      </c>
    </row>
    <row r="365" spans="1:22" ht="12.75" customHeight="1">
      <c r="A365">
        <v>52171</v>
      </c>
      <c r="B365" t="s">
        <v>33</v>
      </c>
      <c r="D365" t="s">
        <v>646</v>
      </c>
      <c r="E365" t="s">
        <v>555</v>
      </c>
      <c r="F365">
        <v>56538</v>
      </c>
      <c r="G365" t="s">
        <v>69</v>
      </c>
      <c r="H365" t="s">
        <v>714</v>
      </c>
      <c r="I365" t="s">
        <v>48</v>
      </c>
      <c r="J365">
        <v>22</v>
      </c>
      <c r="K365">
        <v>2</v>
      </c>
      <c r="L365" t="s">
        <v>715</v>
      </c>
      <c r="M365" t="s">
        <v>712</v>
      </c>
      <c r="N365" t="s">
        <v>34</v>
      </c>
      <c r="O365" t="s">
        <v>35</v>
      </c>
      <c r="P365"/>
      <c r="Q365" s="1">
        <v>0</v>
      </c>
      <c r="R365" s="1">
        <v>0</v>
      </c>
      <c r="S365" s="1">
        <v>40885.29</v>
      </c>
      <c r="T365" s="1">
        <v>40885.29</v>
      </c>
      <c r="U365" s="1">
        <v>4019</v>
      </c>
      <c r="V365" s="274">
        <v>2002</v>
      </c>
    </row>
    <row r="366" spans="1:22" ht="12.75" customHeight="1">
      <c r="A366">
        <v>54056</v>
      </c>
      <c r="B366" t="s">
        <v>46</v>
      </c>
      <c r="D366" t="s">
        <v>647</v>
      </c>
      <c r="E366" t="s">
        <v>648</v>
      </c>
      <c r="F366">
        <v>14584</v>
      </c>
      <c r="G366" t="s">
        <v>84</v>
      </c>
      <c r="H366" t="s">
        <v>714</v>
      </c>
      <c r="I366" t="s">
        <v>48</v>
      </c>
      <c r="J366">
        <v>22</v>
      </c>
      <c r="K366">
        <v>3</v>
      </c>
      <c r="L366" t="s">
        <v>720</v>
      </c>
      <c r="M366" t="s">
        <v>712</v>
      </c>
      <c r="N366" t="s">
        <v>41</v>
      </c>
      <c r="O366" t="s">
        <v>41</v>
      </c>
      <c r="P366" t="s">
        <v>713</v>
      </c>
      <c r="Q366" s="1">
        <v>10359</v>
      </c>
      <c r="R366" s="1">
        <v>9805.1</v>
      </c>
      <c r="S366" s="1">
        <v>60787</v>
      </c>
      <c r="T366" s="41">
        <v>57538</v>
      </c>
      <c r="U366" s="1">
        <v>5105</v>
      </c>
      <c r="V366" s="274">
        <v>2002</v>
      </c>
    </row>
    <row r="367" spans="1:22" ht="12.75" customHeight="1">
      <c r="A367">
        <v>54056</v>
      </c>
      <c r="B367" t="s">
        <v>46</v>
      </c>
      <c r="D367" t="s">
        <v>647</v>
      </c>
      <c r="E367" t="s">
        <v>648</v>
      </c>
      <c r="F367">
        <v>14584</v>
      </c>
      <c r="G367" t="s">
        <v>84</v>
      </c>
      <c r="H367" t="s">
        <v>714</v>
      </c>
      <c r="I367" t="s">
        <v>48</v>
      </c>
      <c r="J367">
        <v>22</v>
      </c>
      <c r="K367">
        <v>3</v>
      </c>
      <c r="L367" t="s">
        <v>720</v>
      </c>
      <c r="M367" t="s">
        <v>712</v>
      </c>
      <c r="N367" t="s">
        <v>36</v>
      </c>
      <c r="O367" t="s">
        <v>36</v>
      </c>
      <c r="P367" t="s">
        <v>719</v>
      </c>
      <c r="Q367" s="1">
        <v>0</v>
      </c>
      <c r="R367" s="1">
        <v>0</v>
      </c>
      <c r="S367" s="1">
        <v>0</v>
      </c>
      <c r="T367" s="41">
        <v>0</v>
      </c>
      <c r="U367" s="1">
        <v>0</v>
      </c>
      <c r="V367" s="274">
        <v>2002</v>
      </c>
    </row>
    <row r="368" spans="1:22" ht="12.75" customHeight="1">
      <c r="A368">
        <v>54056</v>
      </c>
      <c r="B368" t="s">
        <v>46</v>
      </c>
      <c r="D368" t="s">
        <v>647</v>
      </c>
      <c r="E368" t="s">
        <v>648</v>
      </c>
      <c r="F368">
        <v>14584</v>
      </c>
      <c r="G368" t="s">
        <v>84</v>
      </c>
      <c r="H368" t="s">
        <v>714</v>
      </c>
      <c r="I368" t="s">
        <v>48</v>
      </c>
      <c r="J368">
        <v>22</v>
      </c>
      <c r="K368">
        <v>3</v>
      </c>
      <c r="L368" t="s">
        <v>720</v>
      </c>
      <c r="M368" t="s">
        <v>712</v>
      </c>
      <c r="N368" t="s">
        <v>36</v>
      </c>
      <c r="O368" t="s">
        <v>36</v>
      </c>
      <c r="P368" t="s">
        <v>717</v>
      </c>
      <c r="Q368" s="1">
        <v>605575</v>
      </c>
      <c r="R368" s="1">
        <v>555746.86</v>
      </c>
      <c r="S368" s="1">
        <v>621003</v>
      </c>
      <c r="T368" s="41">
        <v>570081</v>
      </c>
      <c r="U368" s="1">
        <v>65895</v>
      </c>
      <c r="V368" s="274">
        <v>2002</v>
      </c>
    </row>
    <row r="369" spans="1:22" ht="12.75" customHeight="1">
      <c r="A369">
        <v>54085</v>
      </c>
      <c r="B369" t="s">
        <v>46</v>
      </c>
      <c r="D369" t="s">
        <v>394</v>
      </c>
      <c r="E369" t="s">
        <v>384</v>
      </c>
      <c r="F369">
        <v>55738</v>
      </c>
      <c r="G369" t="s">
        <v>69</v>
      </c>
      <c r="H369" t="s">
        <v>714</v>
      </c>
      <c r="I369" t="s">
        <v>48</v>
      </c>
      <c r="J369">
        <v>322122</v>
      </c>
      <c r="K369">
        <v>7</v>
      </c>
      <c r="L369" t="s">
        <v>730</v>
      </c>
      <c r="M369" t="s">
        <v>712</v>
      </c>
      <c r="N369" t="s">
        <v>105</v>
      </c>
      <c r="O369" t="s">
        <v>58</v>
      </c>
      <c r="P369" t="s">
        <v>721</v>
      </c>
      <c r="Q369" s="1">
        <v>688480</v>
      </c>
      <c r="R369" s="1">
        <v>266803.75</v>
      </c>
      <c r="S369" s="1">
        <v>8261760</v>
      </c>
      <c r="T369" s="1">
        <v>3201648</v>
      </c>
      <c r="U369" s="1">
        <v>238289.37</v>
      </c>
      <c r="V369" s="274">
        <v>2002</v>
      </c>
    </row>
    <row r="370" spans="1:22" ht="12.75" customHeight="1">
      <c r="A370">
        <v>54085</v>
      </c>
      <c r="B370" t="s">
        <v>46</v>
      </c>
      <c r="D370" t="s">
        <v>394</v>
      </c>
      <c r="E370" t="s">
        <v>384</v>
      </c>
      <c r="F370">
        <v>55738</v>
      </c>
      <c r="G370" t="s">
        <v>69</v>
      </c>
      <c r="H370" t="s">
        <v>714</v>
      </c>
      <c r="I370" t="s">
        <v>48</v>
      </c>
      <c r="J370">
        <v>322122</v>
      </c>
      <c r="K370">
        <v>7</v>
      </c>
      <c r="L370" t="s">
        <v>730</v>
      </c>
      <c r="M370" t="s">
        <v>712</v>
      </c>
      <c r="N370" t="s">
        <v>36</v>
      </c>
      <c r="O370" t="s">
        <v>36</v>
      </c>
      <c r="P370" t="s">
        <v>717</v>
      </c>
      <c r="Q370" s="1">
        <v>5736204</v>
      </c>
      <c r="R370" s="1">
        <v>2128714</v>
      </c>
      <c r="S370" s="1">
        <v>5736204</v>
      </c>
      <c r="T370" s="1">
        <v>2128717</v>
      </c>
      <c r="U370" s="1">
        <v>169915.135</v>
      </c>
      <c r="V370" s="274">
        <v>2002</v>
      </c>
    </row>
    <row r="371" spans="1:22" ht="12.75" customHeight="1">
      <c r="A371">
        <v>54085</v>
      </c>
      <c r="B371" t="s">
        <v>46</v>
      </c>
      <c r="D371" t="s">
        <v>394</v>
      </c>
      <c r="E371" t="s">
        <v>384</v>
      </c>
      <c r="F371">
        <v>55738</v>
      </c>
      <c r="G371" t="s">
        <v>69</v>
      </c>
      <c r="H371" t="s">
        <v>714</v>
      </c>
      <c r="I371" t="s">
        <v>48</v>
      </c>
      <c r="J371">
        <v>322122</v>
      </c>
      <c r="K371">
        <v>7</v>
      </c>
      <c r="L371" t="s">
        <v>730</v>
      </c>
      <c r="M371" t="s">
        <v>712</v>
      </c>
      <c r="N371" t="s">
        <v>50</v>
      </c>
      <c r="O371" t="s">
        <v>50</v>
      </c>
      <c r="P371" t="s">
        <v>713</v>
      </c>
      <c r="Q371" s="1">
        <v>57534.6</v>
      </c>
      <c r="R371" s="1">
        <v>19639.48</v>
      </c>
      <c r="S371" s="1">
        <v>353425</v>
      </c>
      <c r="T371" s="1">
        <v>118553</v>
      </c>
      <c r="U371" s="1">
        <v>10088.048</v>
      </c>
      <c r="V371" s="274">
        <v>2002</v>
      </c>
    </row>
    <row r="372" spans="1:22" ht="12.75" customHeight="1">
      <c r="A372">
        <v>54085</v>
      </c>
      <c r="B372" t="s">
        <v>46</v>
      </c>
      <c r="D372" t="s">
        <v>394</v>
      </c>
      <c r="E372" t="s">
        <v>384</v>
      </c>
      <c r="F372">
        <v>55738</v>
      </c>
      <c r="G372" t="s">
        <v>69</v>
      </c>
      <c r="H372" t="s">
        <v>714</v>
      </c>
      <c r="I372" t="s">
        <v>48</v>
      </c>
      <c r="J372">
        <v>322122</v>
      </c>
      <c r="K372">
        <v>7</v>
      </c>
      <c r="L372" t="s">
        <v>730</v>
      </c>
      <c r="M372" t="s">
        <v>712</v>
      </c>
      <c r="N372" t="s">
        <v>106</v>
      </c>
      <c r="O372" t="s">
        <v>44</v>
      </c>
      <c r="P372" t="s">
        <v>721</v>
      </c>
      <c r="Q372" s="1">
        <v>31180.56</v>
      </c>
      <c r="R372" s="1">
        <v>11929.37</v>
      </c>
      <c r="S372" s="1">
        <v>380576</v>
      </c>
      <c r="T372" s="1">
        <v>145677</v>
      </c>
      <c r="U372" s="1">
        <v>11210.495</v>
      </c>
      <c r="V372" s="274">
        <v>2002</v>
      </c>
    </row>
    <row r="373" spans="1:22" ht="12.75" customHeight="1">
      <c r="A373">
        <v>54085</v>
      </c>
      <c r="B373" t="s">
        <v>46</v>
      </c>
      <c r="D373" t="s">
        <v>394</v>
      </c>
      <c r="E373" t="s">
        <v>384</v>
      </c>
      <c r="F373">
        <v>55738</v>
      </c>
      <c r="G373" t="s">
        <v>69</v>
      </c>
      <c r="H373" t="s">
        <v>714</v>
      </c>
      <c r="I373" t="s">
        <v>48</v>
      </c>
      <c r="J373">
        <v>322122</v>
      </c>
      <c r="K373">
        <v>7</v>
      </c>
      <c r="L373" t="s">
        <v>730</v>
      </c>
      <c r="M373" t="s">
        <v>712</v>
      </c>
      <c r="N373" t="s">
        <v>57</v>
      </c>
      <c r="O373" t="s">
        <v>58</v>
      </c>
      <c r="P373" t="s">
        <v>721</v>
      </c>
      <c r="Q373" s="1">
        <v>500965</v>
      </c>
      <c r="R373" s="1">
        <v>192932.54</v>
      </c>
      <c r="S373" s="1">
        <v>4033146</v>
      </c>
      <c r="T373" s="1">
        <v>1551770</v>
      </c>
      <c r="U373" s="1">
        <v>116452.209</v>
      </c>
      <c r="V373" s="274">
        <v>2002</v>
      </c>
    </row>
    <row r="374" spans="1:22" ht="12.75" customHeight="1">
      <c r="A374">
        <v>54085</v>
      </c>
      <c r="B374" t="s">
        <v>46</v>
      </c>
      <c r="D374" t="s">
        <v>394</v>
      </c>
      <c r="E374" t="s">
        <v>384</v>
      </c>
      <c r="F374">
        <v>55738</v>
      </c>
      <c r="G374" t="s">
        <v>69</v>
      </c>
      <c r="H374" t="s">
        <v>714</v>
      </c>
      <c r="I374" t="s">
        <v>48</v>
      </c>
      <c r="J374">
        <v>322122</v>
      </c>
      <c r="K374">
        <v>7</v>
      </c>
      <c r="L374" t="s">
        <v>730</v>
      </c>
      <c r="M374" t="s">
        <v>712</v>
      </c>
      <c r="N374" t="s">
        <v>60</v>
      </c>
      <c r="O374" t="s">
        <v>55</v>
      </c>
      <c r="P374" t="s">
        <v>713</v>
      </c>
      <c r="Q374" s="1">
        <v>253797</v>
      </c>
      <c r="R374" s="1">
        <v>90952.69</v>
      </c>
      <c r="S374" s="1">
        <v>1496019</v>
      </c>
      <c r="T374" s="1">
        <v>536978</v>
      </c>
      <c r="U374" s="1">
        <v>44679.129</v>
      </c>
      <c r="V374" s="274">
        <v>2002</v>
      </c>
    </row>
    <row r="375" spans="1:22" ht="12.75" customHeight="1">
      <c r="A375">
        <v>54123</v>
      </c>
      <c r="B375" t="s">
        <v>33</v>
      </c>
      <c r="D375" t="s">
        <v>649</v>
      </c>
      <c r="E375" t="s">
        <v>555</v>
      </c>
      <c r="F375">
        <v>56538</v>
      </c>
      <c r="G375" t="s">
        <v>69</v>
      </c>
      <c r="H375" t="s">
        <v>714</v>
      </c>
      <c r="I375" t="s">
        <v>48</v>
      </c>
      <c r="J375">
        <v>22</v>
      </c>
      <c r="K375">
        <v>2</v>
      </c>
      <c r="L375" t="s">
        <v>715</v>
      </c>
      <c r="M375" t="s">
        <v>712</v>
      </c>
      <c r="N375" t="s">
        <v>34</v>
      </c>
      <c r="O375" t="s">
        <v>35</v>
      </c>
      <c r="P375"/>
      <c r="Q375" s="1">
        <v>0</v>
      </c>
      <c r="R375" s="1">
        <v>0</v>
      </c>
      <c r="S375" s="1">
        <v>18199.46</v>
      </c>
      <c r="T375" s="1">
        <v>18199.46</v>
      </c>
      <c r="U375" s="1">
        <v>1788.998</v>
      </c>
      <c r="V375" s="274">
        <v>2002</v>
      </c>
    </row>
    <row r="376" spans="1:22" ht="12.75" customHeight="1">
      <c r="A376">
        <v>54124</v>
      </c>
      <c r="B376" t="s">
        <v>33</v>
      </c>
      <c r="D376" t="s">
        <v>650</v>
      </c>
      <c r="E376" t="s">
        <v>555</v>
      </c>
      <c r="F376">
        <v>56538</v>
      </c>
      <c r="G376" t="s">
        <v>69</v>
      </c>
      <c r="H376" t="s">
        <v>714</v>
      </c>
      <c r="I376" t="s">
        <v>48</v>
      </c>
      <c r="J376">
        <v>22</v>
      </c>
      <c r="K376">
        <v>2</v>
      </c>
      <c r="L376" t="s">
        <v>715</v>
      </c>
      <c r="M376" t="s">
        <v>712</v>
      </c>
      <c r="N376" t="s">
        <v>34</v>
      </c>
      <c r="O376" t="s">
        <v>35</v>
      </c>
      <c r="P376"/>
      <c r="Q376" s="1">
        <v>0</v>
      </c>
      <c r="R376" s="1">
        <v>0</v>
      </c>
      <c r="S376" s="1">
        <v>45859.89</v>
      </c>
      <c r="T376" s="1">
        <v>45859.89</v>
      </c>
      <c r="U376" s="1">
        <v>4507.999</v>
      </c>
      <c r="V376" s="274">
        <v>2002</v>
      </c>
    </row>
    <row r="377" spans="1:22" ht="12.75" customHeight="1">
      <c r="A377">
        <v>54134</v>
      </c>
      <c r="B377" t="s">
        <v>46</v>
      </c>
      <c r="D377" t="s">
        <v>30</v>
      </c>
      <c r="E377" t="s">
        <v>31</v>
      </c>
      <c r="F377">
        <v>7595</v>
      </c>
      <c r="G377" t="s">
        <v>69</v>
      </c>
      <c r="H377" t="s">
        <v>714</v>
      </c>
      <c r="I377" t="s">
        <v>48</v>
      </c>
      <c r="J377">
        <v>322122</v>
      </c>
      <c r="K377">
        <v>7</v>
      </c>
      <c r="L377" t="s">
        <v>730</v>
      </c>
      <c r="M377" t="s">
        <v>712</v>
      </c>
      <c r="N377" t="s">
        <v>34</v>
      </c>
      <c r="O377" t="s">
        <v>35</v>
      </c>
      <c r="P377"/>
      <c r="Q377" s="1">
        <v>0</v>
      </c>
      <c r="R377" s="1">
        <v>0</v>
      </c>
      <c r="S377" s="1">
        <v>5065627.24</v>
      </c>
      <c r="T377" s="1">
        <v>5065627.24</v>
      </c>
      <c r="U377" s="1">
        <v>497948.22</v>
      </c>
      <c r="V377" s="274">
        <v>2002</v>
      </c>
    </row>
    <row r="378" spans="1:22" ht="12.75" customHeight="1">
      <c r="A378">
        <v>54148</v>
      </c>
      <c r="B378" t="s">
        <v>33</v>
      </c>
      <c r="D378" t="s">
        <v>651</v>
      </c>
      <c r="E378" t="s">
        <v>652</v>
      </c>
      <c r="F378">
        <v>56597</v>
      </c>
      <c r="G378" t="s">
        <v>69</v>
      </c>
      <c r="H378" t="s">
        <v>714</v>
      </c>
      <c r="I378" t="s">
        <v>48</v>
      </c>
      <c r="J378">
        <v>22</v>
      </c>
      <c r="K378">
        <v>2</v>
      </c>
      <c r="L378" t="s">
        <v>715</v>
      </c>
      <c r="M378" t="s">
        <v>712</v>
      </c>
      <c r="N378" t="s">
        <v>34</v>
      </c>
      <c r="O378" t="s">
        <v>35</v>
      </c>
      <c r="P378"/>
      <c r="Q378" s="1">
        <v>0</v>
      </c>
      <c r="R378" s="1">
        <v>0</v>
      </c>
      <c r="S378" s="1">
        <v>707176.12</v>
      </c>
      <c r="T378" s="1">
        <v>707176.12</v>
      </c>
      <c r="U378" s="1">
        <v>69515</v>
      </c>
      <c r="V378" s="274">
        <v>2002</v>
      </c>
    </row>
    <row r="379" spans="1:22" ht="12.75" customHeight="1">
      <c r="A379">
        <v>54202</v>
      </c>
      <c r="B379" t="s">
        <v>33</v>
      </c>
      <c r="D379" t="s">
        <v>777</v>
      </c>
      <c r="E379" t="s">
        <v>778</v>
      </c>
      <c r="F379">
        <v>10963</v>
      </c>
      <c r="G379" t="s">
        <v>69</v>
      </c>
      <c r="H379" t="s">
        <v>714</v>
      </c>
      <c r="I379" t="s">
        <v>48</v>
      </c>
      <c r="J379">
        <v>22</v>
      </c>
      <c r="K379">
        <v>2</v>
      </c>
      <c r="L379" t="s">
        <v>715</v>
      </c>
      <c r="M379" t="s">
        <v>712</v>
      </c>
      <c r="N379" t="s">
        <v>34</v>
      </c>
      <c r="O379" t="s">
        <v>35</v>
      </c>
      <c r="P379"/>
      <c r="Q379" s="1">
        <v>0</v>
      </c>
      <c r="R379" s="1">
        <v>0</v>
      </c>
      <c r="S379" s="1">
        <v>37772.35</v>
      </c>
      <c r="T379" s="1">
        <v>37772.35</v>
      </c>
      <c r="U379" s="1">
        <v>3712.9990000000003</v>
      </c>
      <c r="V379" s="274">
        <v>2002</v>
      </c>
    </row>
    <row r="380" spans="1:22" ht="12.75" customHeight="1">
      <c r="A380">
        <v>54225</v>
      </c>
      <c r="B380" t="s">
        <v>46</v>
      </c>
      <c r="D380" t="s">
        <v>653</v>
      </c>
      <c r="E380" t="s">
        <v>654</v>
      </c>
      <c r="F380">
        <v>7209</v>
      </c>
      <c r="G380" t="s">
        <v>65</v>
      </c>
      <c r="H380" t="s">
        <v>714</v>
      </c>
      <c r="I380" t="s">
        <v>48</v>
      </c>
      <c r="J380">
        <v>332</v>
      </c>
      <c r="K380">
        <v>7</v>
      </c>
      <c r="L380" t="s">
        <v>730</v>
      </c>
      <c r="M380" t="s">
        <v>712</v>
      </c>
      <c r="N380" t="s">
        <v>41</v>
      </c>
      <c r="O380" t="s">
        <v>41</v>
      </c>
      <c r="P380" t="s">
        <v>713</v>
      </c>
      <c r="Q380" s="1">
        <v>0</v>
      </c>
      <c r="R380" s="1">
        <v>0</v>
      </c>
      <c r="S380" s="1">
        <v>0</v>
      </c>
      <c r="T380" s="1">
        <v>0</v>
      </c>
      <c r="U380" s="1">
        <v>0</v>
      </c>
      <c r="V380" s="274">
        <v>2002</v>
      </c>
    </row>
    <row r="381" spans="1:22" ht="12.75" customHeight="1">
      <c r="A381">
        <v>54225</v>
      </c>
      <c r="B381" t="s">
        <v>46</v>
      </c>
      <c r="D381" t="s">
        <v>653</v>
      </c>
      <c r="E381" t="s">
        <v>654</v>
      </c>
      <c r="F381">
        <v>7209</v>
      </c>
      <c r="G381" t="s">
        <v>65</v>
      </c>
      <c r="H381" t="s">
        <v>714</v>
      </c>
      <c r="I381" t="s">
        <v>48</v>
      </c>
      <c r="J381">
        <v>332</v>
      </c>
      <c r="K381">
        <v>7</v>
      </c>
      <c r="L381" t="s">
        <v>730</v>
      </c>
      <c r="M381" t="s">
        <v>712</v>
      </c>
      <c r="N381" t="s">
        <v>36</v>
      </c>
      <c r="O381" t="s">
        <v>36</v>
      </c>
      <c r="P381" t="s">
        <v>719</v>
      </c>
      <c r="Q381" s="1">
        <v>0</v>
      </c>
      <c r="R381" s="1">
        <v>0</v>
      </c>
      <c r="S381" s="1">
        <v>0</v>
      </c>
      <c r="T381" s="1">
        <v>0</v>
      </c>
      <c r="U381" s="1">
        <v>0</v>
      </c>
      <c r="V381" s="274">
        <v>2002</v>
      </c>
    </row>
    <row r="382" spans="1:22" ht="12.75" customHeight="1">
      <c r="A382">
        <v>54225</v>
      </c>
      <c r="B382" t="s">
        <v>46</v>
      </c>
      <c r="D382" t="s">
        <v>653</v>
      </c>
      <c r="E382" t="s">
        <v>654</v>
      </c>
      <c r="F382">
        <v>7209</v>
      </c>
      <c r="G382" t="s">
        <v>65</v>
      </c>
      <c r="H382" t="s">
        <v>714</v>
      </c>
      <c r="I382" t="s">
        <v>48</v>
      </c>
      <c r="J382">
        <v>332</v>
      </c>
      <c r="K382">
        <v>7</v>
      </c>
      <c r="L382" t="s">
        <v>730</v>
      </c>
      <c r="M382" t="s">
        <v>712</v>
      </c>
      <c r="N382" t="s">
        <v>36</v>
      </c>
      <c r="O382" t="s">
        <v>36</v>
      </c>
      <c r="P382" t="s">
        <v>717</v>
      </c>
      <c r="Q382" s="1">
        <v>838991</v>
      </c>
      <c r="R382" s="1">
        <v>262551.7</v>
      </c>
      <c r="S382" s="1">
        <v>904167</v>
      </c>
      <c r="T382" s="1">
        <v>282820</v>
      </c>
      <c r="U382" s="1">
        <v>45776</v>
      </c>
      <c r="V382" s="274">
        <v>2002</v>
      </c>
    </row>
    <row r="383" spans="1:22" ht="12.75" customHeight="1">
      <c r="A383">
        <v>54225</v>
      </c>
      <c r="B383" t="s">
        <v>46</v>
      </c>
      <c r="D383" t="s">
        <v>653</v>
      </c>
      <c r="E383" t="s">
        <v>654</v>
      </c>
      <c r="F383">
        <v>7209</v>
      </c>
      <c r="G383" t="s">
        <v>65</v>
      </c>
      <c r="H383" t="s">
        <v>714</v>
      </c>
      <c r="I383" t="s">
        <v>48</v>
      </c>
      <c r="J383">
        <v>332</v>
      </c>
      <c r="K383">
        <v>7</v>
      </c>
      <c r="L383" t="s">
        <v>730</v>
      </c>
      <c r="M383" t="s">
        <v>712</v>
      </c>
      <c r="N383" t="s">
        <v>66</v>
      </c>
      <c r="O383" t="s">
        <v>66</v>
      </c>
      <c r="P383"/>
      <c r="Q383" s="1">
        <v>0</v>
      </c>
      <c r="R383" s="1">
        <v>0</v>
      </c>
      <c r="S383" s="1">
        <v>0</v>
      </c>
      <c r="T383" s="1">
        <v>0</v>
      </c>
      <c r="U383" s="1">
        <v>0</v>
      </c>
      <c r="V383" s="274">
        <v>2002</v>
      </c>
    </row>
    <row r="384" spans="1:22" ht="12.75" customHeight="1">
      <c r="A384">
        <v>54225</v>
      </c>
      <c r="B384" t="s">
        <v>46</v>
      </c>
      <c r="D384" t="s">
        <v>653</v>
      </c>
      <c r="E384" t="s">
        <v>654</v>
      </c>
      <c r="F384">
        <v>7209</v>
      </c>
      <c r="G384" t="s">
        <v>65</v>
      </c>
      <c r="H384" t="s">
        <v>714</v>
      </c>
      <c r="I384" t="s">
        <v>48</v>
      </c>
      <c r="J384">
        <v>332</v>
      </c>
      <c r="K384">
        <v>7</v>
      </c>
      <c r="L384" t="s">
        <v>730</v>
      </c>
      <c r="M384" t="s">
        <v>712</v>
      </c>
      <c r="N384" t="s">
        <v>50</v>
      </c>
      <c r="O384" t="s">
        <v>50</v>
      </c>
      <c r="P384" t="s">
        <v>713</v>
      </c>
      <c r="Q384" s="1">
        <v>36907.12</v>
      </c>
      <c r="R384" s="1">
        <v>15140.3</v>
      </c>
      <c r="S384" s="1">
        <v>232515</v>
      </c>
      <c r="T384" s="1">
        <v>95384</v>
      </c>
      <c r="U384" s="1">
        <v>12190</v>
      </c>
      <c r="V384" s="274">
        <v>2002</v>
      </c>
    </row>
    <row r="385" spans="1:22" ht="12.75" customHeight="1">
      <c r="A385">
        <v>54228</v>
      </c>
      <c r="B385" t="s">
        <v>46</v>
      </c>
      <c r="D385" t="s">
        <v>655</v>
      </c>
      <c r="E385" t="s">
        <v>656</v>
      </c>
      <c r="F385">
        <v>5989</v>
      </c>
      <c r="G385" t="s">
        <v>65</v>
      </c>
      <c r="H385" t="s">
        <v>714</v>
      </c>
      <c r="I385" t="s">
        <v>48</v>
      </c>
      <c r="J385">
        <v>322122</v>
      </c>
      <c r="K385">
        <v>7</v>
      </c>
      <c r="L385" t="s">
        <v>730</v>
      </c>
      <c r="M385" t="s">
        <v>712</v>
      </c>
      <c r="N385" t="s">
        <v>50</v>
      </c>
      <c r="O385" t="s">
        <v>50</v>
      </c>
      <c r="P385" t="s">
        <v>713</v>
      </c>
      <c r="Q385" s="1">
        <v>61285.99</v>
      </c>
      <c r="R385" s="1">
        <v>5193.53</v>
      </c>
      <c r="S385" s="1">
        <v>391005</v>
      </c>
      <c r="T385" s="1">
        <v>33135</v>
      </c>
      <c r="U385" s="1">
        <v>3214.578</v>
      </c>
      <c r="V385" s="274">
        <v>2002</v>
      </c>
    </row>
    <row r="386" spans="1:22" ht="12.75" customHeight="1">
      <c r="A386">
        <v>54293</v>
      </c>
      <c r="B386" t="s">
        <v>46</v>
      </c>
      <c r="D386" t="s">
        <v>759</v>
      </c>
      <c r="E386" t="s">
        <v>760</v>
      </c>
      <c r="F386">
        <v>19759</v>
      </c>
      <c r="G386" t="s">
        <v>73</v>
      </c>
      <c r="H386" t="s">
        <v>714</v>
      </c>
      <c r="I386" t="s">
        <v>48</v>
      </c>
      <c r="J386">
        <v>314</v>
      </c>
      <c r="K386">
        <v>7</v>
      </c>
      <c r="L386" t="s">
        <v>730</v>
      </c>
      <c r="M386" t="s">
        <v>712</v>
      </c>
      <c r="N386" t="s">
        <v>41</v>
      </c>
      <c r="O386" t="s">
        <v>41</v>
      </c>
      <c r="P386" t="s">
        <v>713</v>
      </c>
      <c r="Q386" s="1">
        <v>2316</v>
      </c>
      <c r="R386" s="1">
        <v>2316</v>
      </c>
      <c r="S386" s="1">
        <v>13317</v>
      </c>
      <c r="T386" s="1">
        <v>13317</v>
      </c>
      <c r="U386" s="1">
        <v>1230.999</v>
      </c>
      <c r="V386" s="274">
        <v>2002</v>
      </c>
    </row>
    <row r="387" spans="1:22" ht="12.75" customHeight="1">
      <c r="A387">
        <v>54293</v>
      </c>
      <c r="B387" t="s">
        <v>46</v>
      </c>
      <c r="D387" t="s">
        <v>759</v>
      </c>
      <c r="E387" t="s">
        <v>760</v>
      </c>
      <c r="F387">
        <v>19759</v>
      </c>
      <c r="G387" t="s">
        <v>73</v>
      </c>
      <c r="H387" t="s">
        <v>714</v>
      </c>
      <c r="I387" t="s">
        <v>48</v>
      </c>
      <c r="J387">
        <v>314</v>
      </c>
      <c r="K387">
        <v>7</v>
      </c>
      <c r="L387" t="s">
        <v>730</v>
      </c>
      <c r="M387" t="s">
        <v>712</v>
      </c>
      <c r="N387" t="s">
        <v>36</v>
      </c>
      <c r="O387" t="s">
        <v>36</v>
      </c>
      <c r="P387" t="s">
        <v>713</v>
      </c>
      <c r="Q387" s="1">
        <v>294569.01</v>
      </c>
      <c r="R387" s="1">
        <v>172053.77</v>
      </c>
      <c r="S387" s="1">
        <v>309298</v>
      </c>
      <c r="T387" s="1">
        <v>180656</v>
      </c>
      <c r="U387" s="1">
        <v>17918.001</v>
      </c>
      <c r="V387" s="274">
        <v>2002</v>
      </c>
    </row>
    <row r="388" spans="1:22" ht="12.75" customHeight="1">
      <c r="A388">
        <v>54324</v>
      </c>
      <c r="B388" t="s">
        <v>33</v>
      </c>
      <c r="D388" t="s">
        <v>32</v>
      </c>
      <c r="E388" t="s">
        <v>32</v>
      </c>
      <c r="F388">
        <v>27770</v>
      </c>
      <c r="G388" t="s">
        <v>84</v>
      </c>
      <c r="H388" t="s">
        <v>714</v>
      </c>
      <c r="I388" t="s">
        <v>48</v>
      </c>
      <c r="J388">
        <v>22</v>
      </c>
      <c r="K388">
        <v>2</v>
      </c>
      <c r="L388" t="s">
        <v>715</v>
      </c>
      <c r="M388" t="s">
        <v>712</v>
      </c>
      <c r="N388" t="s">
        <v>36</v>
      </c>
      <c r="O388" t="s">
        <v>36</v>
      </c>
      <c r="P388" t="s">
        <v>717</v>
      </c>
      <c r="Q388" s="1">
        <v>11112374</v>
      </c>
      <c r="R388" s="1">
        <v>11112374</v>
      </c>
      <c r="S388" s="1">
        <v>11240353</v>
      </c>
      <c r="T388" s="1">
        <v>11240353</v>
      </c>
      <c r="U388" s="1">
        <v>1279028.22</v>
      </c>
      <c r="V388" s="274">
        <v>2002</v>
      </c>
    </row>
    <row r="389" spans="1:22" ht="12.75" customHeight="1">
      <c r="A389">
        <v>54373</v>
      </c>
      <c r="B389" t="s">
        <v>46</v>
      </c>
      <c r="D389" t="s">
        <v>657</v>
      </c>
      <c r="E389" t="s">
        <v>658</v>
      </c>
      <c r="F389">
        <v>50081</v>
      </c>
      <c r="G389" t="s">
        <v>65</v>
      </c>
      <c r="H389" t="s">
        <v>714</v>
      </c>
      <c r="I389" t="s">
        <v>48</v>
      </c>
      <c r="J389">
        <v>325211</v>
      </c>
      <c r="K389">
        <v>7</v>
      </c>
      <c r="L389" t="s">
        <v>730</v>
      </c>
      <c r="M389" t="s">
        <v>712</v>
      </c>
      <c r="N389" t="s">
        <v>36</v>
      </c>
      <c r="O389" t="s">
        <v>36</v>
      </c>
      <c r="P389" t="s">
        <v>719</v>
      </c>
      <c r="Q389" s="1">
        <v>389685</v>
      </c>
      <c r="R389" s="1">
        <v>264733.08</v>
      </c>
      <c r="S389" s="1">
        <v>405271</v>
      </c>
      <c r="T389" s="1">
        <v>275320</v>
      </c>
      <c r="U389" s="1">
        <v>34281.998999999996</v>
      </c>
      <c r="V389" s="274">
        <v>2002</v>
      </c>
    </row>
    <row r="390" spans="1:22" ht="12.75" customHeight="1">
      <c r="A390">
        <v>54384</v>
      </c>
      <c r="B390" t="s">
        <v>33</v>
      </c>
      <c r="D390" t="s">
        <v>659</v>
      </c>
      <c r="E390" t="s">
        <v>660</v>
      </c>
      <c r="F390">
        <v>4207</v>
      </c>
      <c r="G390" t="s">
        <v>73</v>
      </c>
      <c r="H390" t="s">
        <v>714</v>
      </c>
      <c r="I390" t="s">
        <v>48</v>
      </c>
      <c r="J390">
        <v>22</v>
      </c>
      <c r="K390">
        <v>2</v>
      </c>
      <c r="L390" t="s">
        <v>715</v>
      </c>
      <c r="M390" t="s">
        <v>712</v>
      </c>
      <c r="N390" t="s">
        <v>34</v>
      </c>
      <c r="O390" t="s">
        <v>35</v>
      </c>
      <c r="P390"/>
      <c r="Q390" s="1">
        <v>0</v>
      </c>
      <c r="R390" s="1">
        <v>0</v>
      </c>
      <c r="S390" s="1">
        <v>35747.92</v>
      </c>
      <c r="T390" s="1">
        <v>35747.92</v>
      </c>
      <c r="U390" s="1">
        <v>3514</v>
      </c>
      <c r="V390" s="274">
        <v>2002</v>
      </c>
    </row>
    <row r="391" spans="1:22" ht="12.75" customHeight="1">
      <c r="A391">
        <v>54409</v>
      </c>
      <c r="B391" t="s">
        <v>46</v>
      </c>
      <c r="D391" t="s">
        <v>661</v>
      </c>
      <c r="E391" t="s">
        <v>662</v>
      </c>
      <c r="F391">
        <v>4823</v>
      </c>
      <c r="G391" t="s">
        <v>73</v>
      </c>
      <c r="H391" t="s">
        <v>714</v>
      </c>
      <c r="I391" t="s">
        <v>48</v>
      </c>
      <c r="J391">
        <v>611</v>
      </c>
      <c r="K391">
        <v>5</v>
      </c>
      <c r="L391" t="s">
        <v>734</v>
      </c>
      <c r="M391" t="s">
        <v>712</v>
      </c>
      <c r="N391" t="s">
        <v>50</v>
      </c>
      <c r="O391" t="s">
        <v>50</v>
      </c>
      <c r="P391" t="s">
        <v>713</v>
      </c>
      <c r="Q391" s="1">
        <v>119031</v>
      </c>
      <c r="R391" s="1">
        <v>108348.14</v>
      </c>
      <c r="S391" s="1">
        <v>749896</v>
      </c>
      <c r="T391" s="1">
        <v>682594</v>
      </c>
      <c r="U391" s="1">
        <v>19199.001</v>
      </c>
      <c r="V391" s="274">
        <v>2002</v>
      </c>
    </row>
    <row r="392" spans="1:22" ht="12.75" customHeight="1">
      <c r="A392">
        <v>54418</v>
      </c>
      <c r="B392" t="s">
        <v>33</v>
      </c>
      <c r="D392" t="s">
        <v>663</v>
      </c>
      <c r="E392" t="s">
        <v>660</v>
      </c>
      <c r="F392">
        <v>4207</v>
      </c>
      <c r="G392" t="s">
        <v>73</v>
      </c>
      <c r="H392" t="s">
        <v>714</v>
      </c>
      <c r="I392" t="s">
        <v>48</v>
      </c>
      <c r="J392">
        <v>22</v>
      </c>
      <c r="K392">
        <v>2</v>
      </c>
      <c r="L392" t="s">
        <v>715</v>
      </c>
      <c r="M392" t="s">
        <v>712</v>
      </c>
      <c r="N392" t="s">
        <v>34</v>
      </c>
      <c r="O392" t="s">
        <v>35</v>
      </c>
      <c r="P392"/>
      <c r="Q392" s="1">
        <v>0</v>
      </c>
      <c r="R392" s="1">
        <v>0</v>
      </c>
      <c r="S392" s="1">
        <v>47691.03</v>
      </c>
      <c r="T392" s="1">
        <v>47691.03</v>
      </c>
      <c r="U392" s="1">
        <v>4688</v>
      </c>
      <c r="V392" s="274">
        <v>2002</v>
      </c>
    </row>
    <row r="393" spans="1:22" ht="12.75" customHeight="1">
      <c r="A393">
        <v>54471</v>
      </c>
      <c r="B393" t="s">
        <v>33</v>
      </c>
      <c r="D393" t="s">
        <v>664</v>
      </c>
      <c r="E393" t="s">
        <v>665</v>
      </c>
      <c r="F393">
        <v>31216</v>
      </c>
      <c r="G393" t="s">
        <v>73</v>
      </c>
      <c r="H393" t="s">
        <v>714</v>
      </c>
      <c r="I393" t="s">
        <v>48</v>
      </c>
      <c r="J393">
        <v>22</v>
      </c>
      <c r="K393">
        <v>2</v>
      </c>
      <c r="L393" t="s">
        <v>715</v>
      </c>
      <c r="M393" t="s">
        <v>712</v>
      </c>
      <c r="N393" t="s">
        <v>34</v>
      </c>
      <c r="O393" t="s">
        <v>35</v>
      </c>
      <c r="P393"/>
      <c r="Q393" s="1">
        <v>0</v>
      </c>
      <c r="R393" s="1">
        <v>0</v>
      </c>
      <c r="S393" s="1">
        <v>35697.06</v>
      </c>
      <c r="T393" s="1">
        <v>35697.06</v>
      </c>
      <c r="U393" s="1">
        <v>3508.9990000000003</v>
      </c>
      <c r="V393" s="274">
        <v>2002</v>
      </c>
    </row>
    <row r="394" spans="1:22" ht="12.75" customHeight="1">
      <c r="A394">
        <v>54515</v>
      </c>
      <c r="B394" t="s">
        <v>46</v>
      </c>
      <c r="D394" t="s">
        <v>666</v>
      </c>
      <c r="E394" t="s">
        <v>667</v>
      </c>
      <c r="F394">
        <v>4566</v>
      </c>
      <c r="G394" t="s">
        <v>73</v>
      </c>
      <c r="H394" t="s">
        <v>714</v>
      </c>
      <c r="I394" t="s">
        <v>48</v>
      </c>
      <c r="J394">
        <v>622</v>
      </c>
      <c r="K394">
        <v>5</v>
      </c>
      <c r="L394" t="s">
        <v>734</v>
      </c>
      <c r="M394" t="s">
        <v>712</v>
      </c>
      <c r="N394" t="s">
        <v>41</v>
      </c>
      <c r="O394" t="s">
        <v>41</v>
      </c>
      <c r="P394" t="s">
        <v>713</v>
      </c>
      <c r="Q394" s="1">
        <v>5600</v>
      </c>
      <c r="R394" s="1">
        <v>0</v>
      </c>
      <c r="S394" s="1">
        <v>30799</v>
      </c>
      <c r="T394" s="1">
        <v>-6326</v>
      </c>
      <c r="U394" s="1">
        <v>375</v>
      </c>
      <c r="V394" s="274">
        <v>2002</v>
      </c>
    </row>
    <row r="395" spans="1:22" ht="12.75" customHeight="1">
      <c r="A395">
        <v>54572</v>
      </c>
      <c r="B395" t="s">
        <v>33</v>
      </c>
      <c r="D395" t="s">
        <v>668</v>
      </c>
      <c r="E395" t="s">
        <v>669</v>
      </c>
      <c r="F395">
        <v>9451</v>
      </c>
      <c r="G395" t="s">
        <v>73</v>
      </c>
      <c r="H395" t="s">
        <v>714</v>
      </c>
      <c r="I395" t="s">
        <v>48</v>
      </c>
      <c r="J395">
        <v>22</v>
      </c>
      <c r="K395">
        <v>2</v>
      </c>
      <c r="L395" t="s">
        <v>715</v>
      </c>
      <c r="M395" t="s">
        <v>712</v>
      </c>
      <c r="N395" t="s">
        <v>34</v>
      </c>
      <c r="O395" t="s">
        <v>35</v>
      </c>
      <c r="P395"/>
      <c r="Q395" s="1">
        <v>0</v>
      </c>
      <c r="R395" s="1">
        <v>0</v>
      </c>
      <c r="S395" s="1">
        <v>23581.01</v>
      </c>
      <c r="T395" s="1">
        <v>23581.01</v>
      </c>
      <c r="U395" s="1">
        <v>2318.001</v>
      </c>
      <c r="V395" s="274">
        <v>2002</v>
      </c>
    </row>
    <row r="396" spans="1:22" ht="12.75" customHeight="1">
      <c r="A396">
        <v>54586</v>
      </c>
      <c r="B396" t="s">
        <v>46</v>
      </c>
      <c r="D396" t="s">
        <v>761</v>
      </c>
      <c r="E396" t="s">
        <v>415</v>
      </c>
      <c r="F396">
        <v>56178</v>
      </c>
      <c r="G396" t="s">
        <v>65</v>
      </c>
      <c r="H396" t="s">
        <v>714</v>
      </c>
      <c r="I396" t="s">
        <v>48</v>
      </c>
      <c r="J396">
        <v>22</v>
      </c>
      <c r="K396">
        <v>3</v>
      </c>
      <c r="L396" t="s">
        <v>720</v>
      </c>
      <c r="M396" t="s">
        <v>712</v>
      </c>
      <c r="N396" t="s">
        <v>41</v>
      </c>
      <c r="O396" t="s">
        <v>41</v>
      </c>
      <c r="P396" t="s">
        <v>713</v>
      </c>
      <c r="Q396" s="1">
        <v>0</v>
      </c>
      <c r="R396" s="1">
        <v>0</v>
      </c>
      <c r="S396" s="1">
        <v>0</v>
      </c>
      <c r="T396" s="1">
        <v>0</v>
      </c>
      <c r="U396" s="1">
        <v>0</v>
      </c>
      <c r="V396" s="274">
        <v>2002</v>
      </c>
    </row>
    <row r="397" spans="1:22" ht="12.75" customHeight="1">
      <c r="A397">
        <v>54586</v>
      </c>
      <c r="B397" t="s">
        <v>46</v>
      </c>
      <c r="D397" t="s">
        <v>761</v>
      </c>
      <c r="E397" t="s">
        <v>415</v>
      </c>
      <c r="F397">
        <v>56178</v>
      </c>
      <c r="G397" t="s">
        <v>65</v>
      </c>
      <c r="H397" t="s">
        <v>714</v>
      </c>
      <c r="I397" t="s">
        <v>48</v>
      </c>
      <c r="J397">
        <v>22</v>
      </c>
      <c r="K397">
        <v>3</v>
      </c>
      <c r="L397" t="s">
        <v>720</v>
      </c>
      <c r="M397" t="s">
        <v>712</v>
      </c>
      <c r="N397" t="s">
        <v>36</v>
      </c>
      <c r="O397" t="s">
        <v>36</v>
      </c>
      <c r="P397" t="s">
        <v>717</v>
      </c>
      <c r="Q397" s="1">
        <v>245489.76</v>
      </c>
      <c r="R397" s="1">
        <v>238350.58</v>
      </c>
      <c r="S397" s="1">
        <v>256552</v>
      </c>
      <c r="T397" s="1">
        <v>249081</v>
      </c>
      <c r="U397" s="1">
        <v>28174.39</v>
      </c>
      <c r="V397" s="274">
        <v>2002</v>
      </c>
    </row>
    <row r="398" spans="1:22" ht="12.75" customHeight="1">
      <c r="A398">
        <v>54587</v>
      </c>
      <c r="B398" t="s">
        <v>46</v>
      </c>
      <c r="D398" t="s">
        <v>670</v>
      </c>
      <c r="E398" t="s">
        <v>671</v>
      </c>
      <c r="F398">
        <v>49969</v>
      </c>
      <c r="G398" t="s">
        <v>69</v>
      </c>
      <c r="H398" t="s">
        <v>714</v>
      </c>
      <c r="I398" t="s">
        <v>48</v>
      </c>
      <c r="J398">
        <v>322122</v>
      </c>
      <c r="K398">
        <v>7</v>
      </c>
      <c r="L398" t="s">
        <v>730</v>
      </c>
      <c r="M398" t="s">
        <v>712</v>
      </c>
      <c r="N398" t="s">
        <v>105</v>
      </c>
      <c r="O398" t="s">
        <v>58</v>
      </c>
      <c r="P398" t="s">
        <v>721</v>
      </c>
      <c r="Q398" s="1">
        <v>265125.01</v>
      </c>
      <c r="R398" s="1">
        <v>157694.13</v>
      </c>
      <c r="S398" s="1">
        <v>3340575</v>
      </c>
      <c r="T398" s="1">
        <v>1986947</v>
      </c>
      <c r="U398" s="1">
        <v>45622.001000000004</v>
      </c>
      <c r="V398" s="274">
        <v>2002</v>
      </c>
    </row>
    <row r="399" spans="1:22" ht="12.75" customHeight="1">
      <c r="A399">
        <v>54587</v>
      </c>
      <c r="B399" t="s">
        <v>46</v>
      </c>
      <c r="D399" t="s">
        <v>670</v>
      </c>
      <c r="E399" t="s">
        <v>671</v>
      </c>
      <c r="F399">
        <v>49969</v>
      </c>
      <c r="G399" t="s">
        <v>69</v>
      </c>
      <c r="H399" t="s">
        <v>714</v>
      </c>
      <c r="I399" t="s">
        <v>48</v>
      </c>
      <c r="J399">
        <v>322122</v>
      </c>
      <c r="K399">
        <v>7</v>
      </c>
      <c r="L399" t="s">
        <v>730</v>
      </c>
      <c r="M399" t="s">
        <v>712</v>
      </c>
      <c r="N399" t="s">
        <v>50</v>
      </c>
      <c r="O399" t="s">
        <v>50</v>
      </c>
      <c r="P399" t="s">
        <v>713</v>
      </c>
      <c r="Q399" s="1">
        <v>41029</v>
      </c>
      <c r="R399" s="1">
        <v>24403.33</v>
      </c>
      <c r="S399" s="1">
        <v>246173</v>
      </c>
      <c r="T399" s="1">
        <v>146421</v>
      </c>
      <c r="U399" s="1">
        <v>3362</v>
      </c>
      <c r="V399" s="274">
        <v>2002</v>
      </c>
    </row>
    <row r="400" spans="1:22" ht="12.75" customHeight="1">
      <c r="A400">
        <v>54587</v>
      </c>
      <c r="B400" t="s">
        <v>46</v>
      </c>
      <c r="D400" t="s">
        <v>670</v>
      </c>
      <c r="E400" t="s">
        <v>671</v>
      </c>
      <c r="F400">
        <v>49969</v>
      </c>
      <c r="G400" t="s">
        <v>69</v>
      </c>
      <c r="H400" t="s">
        <v>714</v>
      </c>
      <c r="I400" t="s">
        <v>48</v>
      </c>
      <c r="J400">
        <v>322122</v>
      </c>
      <c r="K400">
        <v>7</v>
      </c>
      <c r="L400" t="s">
        <v>730</v>
      </c>
      <c r="M400" t="s">
        <v>712</v>
      </c>
      <c r="N400" t="s">
        <v>106</v>
      </c>
      <c r="O400" t="s">
        <v>44</v>
      </c>
      <c r="P400" t="s">
        <v>721</v>
      </c>
      <c r="Q400" s="1">
        <v>11017.97</v>
      </c>
      <c r="R400" s="1">
        <v>6553.47</v>
      </c>
      <c r="S400" s="1">
        <v>110180</v>
      </c>
      <c r="T400" s="1">
        <v>65532</v>
      </c>
      <c r="U400" s="1">
        <v>1505.001</v>
      </c>
      <c r="V400" s="274">
        <v>2002</v>
      </c>
    </row>
    <row r="401" spans="1:22" ht="12.75" customHeight="1">
      <c r="A401">
        <v>54587</v>
      </c>
      <c r="B401" t="s">
        <v>46</v>
      </c>
      <c r="D401" t="s">
        <v>670</v>
      </c>
      <c r="E401" t="s">
        <v>671</v>
      </c>
      <c r="F401">
        <v>49969</v>
      </c>
      <c r="G401" t="s">
        <v>69</v>
      </c>
      <c r="H401" t="s">
        <v>714</v>
      </c>
      <c r="I401" t="s">
        <v>48</v>
      </c>
      <c r="J401">
        <v>322122</v>
      </c>
      <c r="K401">
        <v>7</v>
      </c>
      <c r="L401" t="s">
        <v>730</v>
      </c>
      <c r="M401" t="s">
        <v>712</v>
      </c>
      <c r="N401" t="s">
        <v>57</v>
      </c>
      <c r="O401" t="s">
        <v>58</v>
      </c>
      <c r="P401" t="s">
        <v>721</v>
      </c>
      <c r="Q401" s="1">
        <v>75178</v>
      </c>
      <c r="R401" s="1">
        <v>44715.22</v>
      </c>
      <c r="S401" s="1">
        <v>593907</v>
      </c>
      <c r="T401" s="1">
        <v>353251</v>
      </c>
      <c r="U401" s="1">
        <v>8111</v>
      </c>
      <c r="V401" s="274">
        <v>2002</v>
      </c>
    </row>
    <row r="402" spans="1:22" ht="12.75" customHeight="1">
      <c r="A402">
        <v>54620</v>
      </c>
      <c r="B402" t="s">
        <v>33</v>
      </c>
      <c r="D402" t="s">
        <v>672</v>
      </c>
      <c r="E402" t="s">
        <v>673</v>
      </c>
      <c r="F402">
        <v>14995</v>
      </c>
      <c r="G402" t="s">
        <v>65</v>
      </c>
      <c r="H402" t="s">
        <v>714</v>
      </c>
      <c r="I402" t="s">
        <v>48</v>
      </c>
      <c r="J402">
        <v>22</v>
      </c>
      <c r="K402">
        <v>2</v>
      </c>
      <c r="L402" t="s">
        <v>715</v>
      </c>
      <c r="M402" t="s">
        <v>712</v>
      </c>
      <c r="N402" t="s">
        <v>51</v>
      </c>
      <c r="O402" t="s">
        <v>52</v>
      </c>
      <c r="P402" t="s">
        <v>717</v>
      </c>
      <c r="Q402" s="1">
        <v>694458</v>
      </c>
      <c r="R402" s="1">
        <v>694458</v>
      </c>
      <c r="S402" s="1">
        <v>334708</v>
      </c>
      <c r="T402" s="1">
        <v>334708</v>
      </c>
      <c r="U402" s="1">
        <v>23251</v>
      </c>
      <c r="V402" s="274">
        <v>2002</v>
      </c>
    </row>
    <row r="403" spans="1:24" ht="12.75" customHeight="1">
      <c r="A403">
        <v>54620</v>
      </c>
      <c r="B403" t="s">
        <v>33</v>
      </c>
      <c r="D403" t="s">
        <v>672</v>
      </c>
      <c r="E403" t="s">
        <v>673</v>
      </c>
      <c r="F403">
        <v>14995</v>
      </c>
      <c r="G403" t="s">
        <v>65</v>
      </c>
      <c r="H403" t="s">
        <v>714</v>
      </c>
      <c r="I403" t="s">
        <v>48</v>
      </c>
      <c r="J403">
        <v>22</v>
      </c>
      <c r="K403">
        <v>2</v>
      </c>
      <c r="L403" t="s">
        <v>715</v>
      </c>
      <c r="M403" t="s">
        <v>712</v>
      </c>
      <c r="N403" t="s">
        <v>57</v>
      </c>
      <c r="O403" t="s">
        <v>58</v>
      </c>
      <c r="P403" t="s">
        <v>721</v>
      </c>
      <c r="Q403" s="1">
        <v>168300</v>
      </c>
      <c r="R403" s="1">
        <v>168300</v>
      </c>
      <c r="S403" s="1">
        <v>1510727</v>
      </c>
      <c r="T403" s="1">
        <v>1510727</v>
      </c>
      <c r="U403" s="1">
        <v>105086</v>
      </c>
      <c r="V403" s="274">
        <v>2002</v>
      </c>
      <c r="X403">
        <f>T403*1000/U403</f>
        <v>14376.101478788802</v>
      </c>
    </row>
    <row r="404" spans="1:22" ht="12.75" customHeight="1">
      <c r="A404">
        <v>54639</v>
      </c>
      <c r="B404" t="s">
        <v>33</v>
      </c>
      <c r="D404" t="s">
        <v>674</v>
      </c>
      <c r="E404" t="s">
        <v>31</v>
      </c>
      <c r="F404">
        <v>7595</v>
      </c>
      <c r="G404" t="s">
        <v>73</v>
      </c>
      <c r="H404" t="s">
        <v>714</v>
      </c>
      <c r="I404" t="s">
        <v>48</v>
      </c>
      <c r="J404">
        <v>322</v>
      </c>
      <c r="K404">
        <v>6</v>
      </c>
      <c r="L404" t="s">
        <v>731</v>
      </c>
      <c r="M404" t="s">
        <v>712</v>
      </c>
      <c r="N404" t="s">
        <v>50</v>
      </c>
      <c r="O404" t="s">
        <v>50</v>
      </c>
      <c r="P404" t="s">
        <v>713</v>
      </c>
      <c r="Q404" s="1">
        <v>4923.05</v>
      </c>
      <c r="R404" s="1">
        <v>4923.05</v>
      </c>
      <c r="S404" s="1">
        <v>29538</v>
      </c>
      <c r="T404" s="1">
        <v>29538</v>
      </c>
      <c r="U404" s="1">
        <v>6285</v>
      </c>
      <c r="V404" s="274">
        <v>2002</v>
      </c>
    </row>
    <row r="405" spans="1:22" ht="12.75" customHeight="1">
      <c r="A405">
        <v>54639</v>
      </c>
      <c r="B405" t="s">
        <v>33</v>
      </c>
      <c r="D405" t="s">
        <v>674</v>
      </c>
      <c r="E405" t="s">
        <v>31</v>
      </c>
      <c r="F405">
        <v>7595</v>
      </c>
      <c r="G405" t="s">
        <v>73</v>
      </c>
      <c r="H405" t="s">
        <v>714</v>
      </c>
      <c r="I405" t="s">
        <v>48</v>
      </c>
      <c r="J405">
        <v>322</v>
      </c>
      <c r="K405">
        <v>6</v>
      </c>
      <c r="L405" t="s">
        <v>731</v>
      </c>
      <c r="M405" t="s">
        <v>712</v>
      </c>
      <c r="N405" t="s">
        <v>34</v>
      </c>
      <c r="O405" t="s">
        <v>35</v>
      </c>
      <c r="P405"/>
      <c r="Q405" s="1">
        <v>0</v>
      </c>
      <c r="R405" s="1">
        <v>0</v>
      </c>
      <c r="S405" s="1">
        <v>477795.3</v>
      </c>
      <c r="T405" s="1">
        <v>477795.3</v>
      </c>
      <c r="U405" s="1">
        <v>46967</v>
      </c>
      <c r="V405" s="274">
        <v>2002</v>
      </c>
    </row>
    <row r="406" spans="1:22" ht="12.75" customHeight="1">
      <c r="A406">
        <v>54639</v>
      </c>
      <c r="B406" t="s">
        <v>33</v>
      </c>
      <c r="D406" t="s">
        <v>674</v>
      </c>
      <c r="E406" t="s">
        <v>31</v>
      </c>
      <c r="F406">
        <v>7595</v>
      </c>
      <c r="G406" t="s">
        <v>73</v>
      </c>
      <c r="H406" t="s">
        <v>714</v>
      </c>
      <c r="I406" t="s">
        <v>48</v>
      </c>
      <c r="J406">
        <v>322</v>
      </c>
      <c r="K406">
        <v>6</v>
      </c>
      <c r="L406" t="s">
        <v>731</v>
      </c>
      <c r="M406" t="s">
        <v>712</v>
      </c>
      <c r="N406" t="s">
        <v>57</v>
      </c>
      <c r="O406" t="s">
        <v>58</v>
      </c>
      <c r="P406" t="s">
        <v>721</v>
      </c>
      <c r="Q406" s="1">
        <v>0</v>
      </c>
      <c r="R406" s="1">
        <v>0</v>
      </c>
      <c r="S406" s="1">
        <v>0</v>
      </c>
      <c r="T406" s="1">
        <v>0</v>
      </c>
      <c r="U406" s="1">
        <v>37556</v>
      </c>
      <c r="V406" s="274">
        <v>2002</v>
      </c>
    </row>
    <row r="407" spans="1:22" ht="12.75" customHeight="1">
      <c r="A407">
        <v>54663</v>
      </c>
      <c r="B407" t="s">
        <v>33</v>
      </c>
      <c r="D407" t="s">
        <v>675</v>
      </c>
      <c r="E407" t="s">
        <v>613</v>
      </c>
      <c r="F407">
        <v>54842</v>
      </c>
      <c r="G407" t="s">
        <v>73</v>
      </c>
      <c r="H407" t="s">
        <v>714</v>
      </c>
      <c r="I407" t="s">
        <v>48</v>
      </c>
      <c r="J407">
        <v>22</v>
      </c>
      <c r="K407">
        <v>2</v>
      </c>
      <c r="L407" t="s">
        <v>715</v>
      </c>
      <c r="M407" t="s">
        <v>712</v>
      </c>
      <c r="N407" t="s">
        <v>51</v>
      </c>
      <c r="O407" t="s">
        <v>52</v>
      </c>
      <c r="P407" t="s">
        <v>717</v>
      </c>
      <c r="Q407" s="1">
        <v>2104282</v>
      </c>
      <c r="R407" s="1">
        <v>2104282</v>
      </c>
      <c r="S407" s="1">
        <v>1118212</v>
      </c>
      <c r="T407" s="1">
        <v>1118212</v>
      </c>
      <c r="U407" s="1">
        <v>66388</v>
      </c>
      <c r="V407" s="274">
        <v>2002</v>
      </c>
    </row>
    <row r="408" spans="1:22" ht="12.75" customHeight="1">
      <c r="A408">
        <v>54688</v>
      </c>
      <c r="B408" t="s">
        <v>33</v>
      </c>
      <c r="D408" t="s">
        <v>762</v>
      </c>
      <c r="E408" t="s">
        <v>763</v>
      </c>
      <c r="F408">
        <v>42890</v>
      </c>
      <c r="G408" t="s">
        <v>84</v>
      </c>
      <c r="H408" t="s">
        <v>714</v>
      </c>
      <c r="I408" t="s">
        <v>48</v>
      </c>
      <c r="J408">
        <v>22</v>
      </c>
      <c r="K408">
        <v>2</v>
      </c>
      <c r="L408" t="s">
        <v>715</v>
      </c>
      <c r="M408" t="s">
        <v>712</v>
      </c>
      <c r="N408" t="s">
        <v>34</v>
      </c>
      <c r="O408" t="s">
        <v>35</v>
      </c>
      <c r="P408"/>
      <c r="Q408" s="1">
        <v>0</v>
      </c>
      <c r="R408" s="1">
        <v>0</v>
      </c>
      <c r="S408" s="1">
        <v>0</v>
      </c>
      <c r="T408" s="1">
        <v>0</v>
      </c>
      <c r="U408" s="1">
        <v>0</v>
      </c>
      <c r="V408" s="274">
        <v>2002</v>
      </c>
    </row>
    <row r="409" spans="1:22" ht="12.75" customHeight="1">
      <c r="A409">
        <v>54803</v>
      </c>
      <c r="B409" t="s">
        <v>46</v>
      </c>
      <c r="D409" t="s">
        <v>676</v>
      </c>
      <c r="E409" t="s">
        <v>677</v>
      </c>
      <c r="F409">
        <v>15112</v>
      </c>
      <c r="G409" t="s">
        <v>73</v>
      </c>
      <c r="H409" t="s">
        <v>714</v>
      </c>
      <c r="I409" t="s">
        <v>48</v>
      </c>
      <c r="J409">
        <v>611</v>
      </c>
      <c r="K409">
        <v>5</v>
      </c>
      <c r="L409" t="s">
        <v>734</v>
      </c>
      <c r="M409" t="s">
        <v>712</v>
      </c>
      <c r="N409" t="s">
        <v>41</v>
      </c>
      <c r="O409" t="s">
        <v>41</v>
      </c>
      <c r="P409" t="s">
        <v>713</v>
      </c>
      <c r="Q409" s="1">
        <v>32789</v>
      </c>
      <c r="R409" s="1">
        <v>13041.56</v>
      </c>
      <c r="S409" s="1">
        <v>193455</v>
      </c>
      <c r="T409" s="1">
        <v>76946</v>
      </c>
      <c r="U409" s="1">
        <v>10453</v>
      </c>
      <c r="V409" s="274">
        <v>2002</v>
      </c>
    </row>
    <row r="410" spans="1:22" ht="12.75" customHeight="1">
      <c r="A410">
        <v>54805</v>
      </c>
      <c r="B410" t="s">
        <v>33</v>
      </c>
      <c r="D410" t="s">
        <v>678</v>
      </c>
      <c r="E410" t="s">
        <v>679</v>
      </c>
      <c r="F410">
        <v>12469</v>
      </c>
      <c r="G410" t="s">
        <v>65</v>
      </c>
      <c r="H410" t="s">
        <v>714</v>
      </c>
      <c r="I410" t="s">
        <v>48</v>
      </c>
      <c r="J410">
        <v>22</v>
      </c>
      <c r="K410">
        <v>2</v>
      </c>
      <c r="L410" t="s">
        <v>715</v>
      </c>
      <c r="M410" t="s">
        <v>712</v>
      </c>
      <c r="N410" t="s">
        <v>36</v>
      </c>
      <c r="O410" t="s">
        <v>36</v>
      </c>
      <c r="P410" t="s">
        <v>717</v>
      </c>
      <c r="Q410" s="1">
        <v>4163169</v>
      </c>
      <c r="R410" s="1">
        <v>4163169</v>
      </c>
      <c r="S410" s="1">
        <v>4278708</v>
      </c>
      <c r="T410" s="1">
        <v>4278708</v>
      </c>
      <c r="U410" s="1">
        <v>503201.08</v>
      </c>
      <c r="V410" s="274">
        <v>2002</v>
      </c>
    </row>
    <row r="411" spans="1:25" ht="12.75" customHeight="1">
      <c r="A411">
        <v>54852</v>
      </c>
      <c r="B411" t="s">
        <v>33</v>
      </c>
      <c r="D411" t="s">
        <v>680</v>
      </c>
      <c r="E411" t="s">
        <v>681</v>
      </c>
      <c r="F411">
        <v>7662</v>
      </c>
      <c r="G411" t="s">
        <v>69</v>
      </c>
      <c r="H411" t="s">
        <v>714</v>
      </c>
      <c r="I411" t="s">
        <v>48</v>
      </c>
      <c r="J411">
        <v>22</v>
      </c>
      <c r="K411">
        <v>2</v>
      </c>
      <c r="L411" t="s">
        <v>715</v>
      </c>
      <c r="M411" t="s">
        <v>712</v>
      </c>
      <c r="N411" t="s">
        <v>57</v>
      </c>
      <c r="O411" t="s">
        <v>58</v>
      </c>
      <c r="P411" t="s">
        <v>721</v>
      </c>
      <c r="Q411" s="1">
        <v>85585</v>
      </c>
      <c r="R411" s="1">
        <v>85585</v>
      </c>
      <c r="S411" s="1">
        <v>779843</v>
      </c>
      <c r="T411" s="1">
        <v>779843</v>
      </c>
      <c r="U411" s="1">
        <v>64718.322</v>
      </c>
      <c r="V411" s="274">
        <v>2002</v>
      </c>
      <c r="X411">
        <f>T411*1000/U411</f>
        <v>12049.802527327578</v>
      </c>
      <c r="Y411" t="s">
        <v>821</v>
      </c>
    </row>
    <row r="412" spans="1:22" ht="12.75" customHeight="1">
      <c r="A412">
        <v>54866</v>
      </c>
      <c r="B412" t="s">
        <v>46</v>
      </c>
      <c r="D412" t="s">
        <v>764</v>
      </c>
      <c r="E412" t="s">
        <v>765</v>
      </c>
      <c r="F412">
        <v>2184</v>
      </c>
      <c r="G412" t="s">
        <v>84</v>
      </c>
      <c r="H412" t="s">
        <v>714</v>
      </c>
      <c r="I412" t="s">
        <v>48</v>
      </c>
      <c r="J412">
        <v>314</v>
      </c>
      <c r="K412">
        <v>7</v>
      </c>
      <c r="L412" t="s">
        <v>730</v>
      </c>
      <c r="M412" t="s">
        <v>712</v>
      </c>
      <c r="N412" t="s">
        <v>50</v>
      </c>
      <c r="O412" t="s">
        <v>50</v>
      </c>
      <c r="P412" t="s">
        <v>713</v>
      </c>
      <c r="Q412" s="1">
        <v>84294.99</v>
      </c>
      <c r="R412" s="1">
        <v>0</v>
      </c>
      <c r="S412" s="1">
        <v>534598</v>
      </c>
      <c r="T412" s="1">
        <v>-24157</v>
      </c>
      <c r="U412" s="1">
        <v>2.999</v>
      </c>
      <c r="V412" s="274">
        <v>2002</v>
      </c>
    </row>
    <row r="413" spans="1:22" ht="12.75" customHeight="1">
      <c r="A413">
        <v>54870</v>
      </c>
      <c r="B413" t="s">
        <v>33</v>
      </c>
      <c r="D413" t="s">
        <v>682</v>
      </c>
      <c r="E413" t="s">
        <v>683</v>
      </c>
      <c r="F413">
        <v>5482</v>
      </c>
      <c r="G413" t="s">
        <v>73</v>
      </c>
      <c r="H413" t="s">
        <v>714</v>
      </c>
      <c r="I413" t="s">
        <v>48</v>
      </c>
      <c r="J413">
        <v>321</v>
      </c>
      <c r="K413">
        <v>6</v>
      </c>
      <c r="L413" t="s">
        <v>731</v>
      </c>
      <c r="M413" t="s">
        <v>712</v>
      </c>
      <c r="N413" t="s">
        <v>41</v>
      </c>
      <c r="O413" t="s">
        <v>41</v>
      </c>
      <c r="P413" t="s">
        <v>713</v>
      </c>
      <c r="Q413" s="1">
        <v>13607.01</v>
      </c>
      <c r="R413" s="1">
        <v>13607.01</v>
      </c>
      <c r="S413" s="1">
        <v>80009</v>
      </c>
      <c r="T413" s="1">
        <v>80009</v>
      </c>
      <c r="U413" s="1">
        <v>8282.001</v>
      </c>
      <c r="V413" s="274">
        <v>2002</v>
      </c>
    </row>
    <row r="414" spans="1:22" ht="12.75" customHeight="1">
      <c r="A414">
        <v>54907</v>
      </c>
      <c r="B414" t="s">
        <v>46</v>
      </c>
      <c r="D414" t="s">
        <v>395</v>
      </c>
      <c r="E414" t="s">
        <v>396</v>
      </c>
      <c r="F414">
        <v>11820</v>
      </c>
      <c r="G414" t="s">
        <v>65</v>
      </c>
      <c r="H414" t="s">
        <v>714</v>
      </c>
      <c r="I414" t="s">
        <v>48</v>
      </c>
      <c r="J414">
        <v>611</v>
      </c>
      <c r="K414">
        <v>5</v>
      </c>
      <c r="L414" t="s">
        <v>734</v>
      </c>
      <c r="M414" t="s">
        <v>712</v>
      </c>
      <c r="N414" t="s">
        <v>41</v>
      </c>
      <c r="O414" t="s">
        <v>41</v>
      </c>
      <c r="P414" t="s">
        <v>713</v>
      </c>
      <c r="Q414" s="1">
        <v>2404.01</v>
      </c>
      <c r="R414" s="1">
        <v>2292.64</v>
      </c>
      <c r="S414" s="1">
        <v>13942</v>
      </c>
      <c r="T414" s="1">
        <v>13297</v>
      </c>
      <c r="U414" s="1">
        <v>946</v>
      </c>
      <c r="V414" s="274">
        <v>2002</v>
      </c>
    </row>
    <row r="415" spans="1:22" ht="12.75" customHeight="1">
      <c r="A415">
        <v>54907</v>
      </c>
      <c r="B415" t="s">
        <v>46</v>
      </c>
      <c r="D415" t="s">
        <v>395</v>
      </c>
      <c r="E415" t="s">
        <v>396</v>
      </c>
      <c r="F415">
        <v>11820</v>
      </c>
      <c r="G415" t="s">
        <v>65</v>
      </c>
      <c r="H415" t="s">
        <v>714</v>
      </c>
      <c r="I415" t="s">
        <v>48</v>
      </c>
      <c r="J415">
        <v>611</v>
      </c>
      <c r="K415">
        <v>5</v>
      </c>
      <c r="L415" t="s">
        <v>734</v>
      </c>
      <c r="M415" t="s">
        <v>712</v>
      </c>
      <c r="N415" t="s">
        <v>36</v>
      </c>
      <c r="O415" t="s">
        <v>36</v>
      </c>
      <c r="P415" t="s">
        <v>713</v>
      </c>
      <c r="Q415" s="1">
        <v>1781198</v>
      </c>
      <c r="R415" s="1">
        <v>1698479.91</v>
      </c>
      <c r="S415" s="1">
        <v>1870258</v>
      </c>
      <c r="T415" s="1">
        <v>1783405</v>
      </c>
      <c r="U415" s="1">
        <v>126882.999</v>
      </c>
      <c r="V415" s="274">
        <v>2002</v>
      </c>
    </row>
    <row r="416" spans="1:22" ht="12.75" customHeight="1">
      <c r="A416">
        <v>54937</v>
      </c>
      <c r="B416" t="s">
        <v>46</v>
      </c>
      <c r="D416" t="s">
        <v>684</v>
      </c>
      <c r="E416" t="s">
        <v>685</v>
      </c>
      <c r="F416">
        <v>20347</v>
      </c>
      <c r="G416" t="s">
        <v>65</v>
      </c>
      <c r="H416" t="s">
        <v>714</v>
      </c>
      <c r="I416" t="s">
        <v>48</v>
      </c>
      <c r="J416">
        <v>611</v>
      </c>
      <c r="K416">
        <v>5</v>
      </c>
      <c r="L416" t="s">
        <v>734</v>
      </c>
      <c r="M416" t="s">
        <v>712</v>
      </c>
      <c r="N416" t="s">
        <v>36</v>
      </c>
      <c r="O416" t="s">
        <v>36</v>
      </c>
      <c r="P416" t="s">
        <v>717</v>
      </c>
      <c r="Q416" s="1">
        <v>683706.97</v>
      </c>
      <c r="R416" s="1">
        <v>413865.97</v>
      </c>
      <c r="S416" s="1">
        <v>683707</v>
      </c>
      <c r="T416" s="1">
        <v>413869</v>
      </c>
      <c r="U416" s="1">
        <v>64216.96</v>
      </c>
      <c r="V416" s="274">
        <v>2002</v>
      </c>
    </row>
    <row r="417" spans="1:22" ht="12.75" customHeight="1">
      <c r="A417">
        <v>54981</v>
      </c>
      <c r="B417" t="s">
        <v>33</v>
      </c>
      <c r="D417" t="s">
        <v>686</v>
      </c>
      <c r="E417" t="s">
        <v>462</v>
      </c>
      <c r="F417">
        <v>8776</v>
      </c>
      <c r="G417" t="s">
        <v>65</v>
      </c>
      <c r="H417" t="s">
        <v>714</v>
      </c>
      <c r="I417" t="s">
        <v>48</v>
      </c>
      <c r="J417">
        <v>22</v>
      </c>
      <c r="K417">
        <v>2</v>
      </c>
      <c r="L417" t="s">
        <v>715</v>
      </c>
      <c r="M417" t="s">
        <v>712</v>
      </c>
      <c r="N417" t="s">
        <v>34</v>
      </c>
      <c r="O417" t="s">
        <v>35</v>
      </c>
      <c r="P417"/>
      <c r="Q417" s="1">
        <v>0</v>
      </c>
      <c r="R417" s="1">
        <v>0</v>
      </c>
      <c r="S417" s="1">
        <v>194273.78</v>
      </c>
      <c r="T417" s="1">
        <v>194273.78</v>
      </c>
      <c r="U417" s="1">
        <v>19097.001</v>
      </c>
      <c r="V417" s="274">
        <v>2002</v>
      </c>
    </row>
    <row r="418" spans="1:22" ht="12.75" customHeight="1">
      <c r="A418">
        <v>54992</v>
      </c>
      <c r="B418" t="s">
        <v>46</v>
      </c>
      <c r="D418" t="s">
        <v>687</v>
      </c>
      <c r="E418" t="s">
        <v>687</v>
      </c>
      <c r="F418">
        <v>6315</v>
      </c>
      <c r="G418" t="s">
        <v>65</v>
      </c>
      <c r="H418" t="s">
        <v>714</v>
      </c>
      <c r="I418" t="s">
        <v>48</v>
      </c>
      <c r="J418">
        <v>622</v>
      </c>
      <c r="K418">
        <v>5</v>
      </c>
      <c r="L418" t="s">
        <v>734</v>
      </c>
      <c r="M418" t="s">
        <v>712</v>
      </c>
      <c r="N418" t="s">
        <v>41</v>
      </c>
      <c r="O418" t="s">
        <v>41</v>
      </c>
      <c r="P418" t="s">
        <v>713</v>
      </c>
      <c r="Q418" s="1">
        <v>7063.98</v>
      </c>
      <c r="R418" s="1">
        <v>5517.03</v>
      </c>
      <c r="S418" s="1">
        <v>41678</v>
      </c>
      <c r="T418" s="1">
        <v>32550</v>
      </c>
      <c r="U418" s="1">
        <v>3591.001</v>
      </c>
      <c r="V418" s="274">
        <v>2002</v>
      </c>
    </row>
    <row r="419" spans="1:22" ht="12.75" customHeight="1">
      <c r="A419">
        <v>54992</v>
      </c>
      <c r="B419" t="s">
        <v>46</v>
      </c>
      <c r="D419" t="s">
        <v>687</v>
      </c>
      <c r="E419" t="s">
        <v>687</v>
      </c>
      <c r="F419">
        <v>6315</v>
      </c>
      <c r="G419" t="s">
        <v>65</v>
      </c>
      <c r="H419" t="s">
        <v>714</v>
      </c>
      <c r="I419" t="s">
        <v>48</v>
      </c>
      <c r="J419">
        <v>622</v>
      </c>
      <c r="K419">
        <v>5</v>
      </c>
      <c r="L419" t="s">
        <v>734</v>
      </c>
      <c r="M419" t="s">
        <v>712</v>
      </c>
      <c r="N419" t="s">
        <v>36</v>
      </c>
      <c r="O419" t="s">
        <v>36</v>
      </c>
      <c r="P419" t="s">
        <v>719</v>
      </c>
      <c r="Q419" s="1">
        <v>0</v>
      </c>
      <c r="R419" s="1">
        <v>0</v>
      </c>
      <c r="S419" s="1">
        <v>0</v>
      </c>
      <c r="T419" s="1">
        <v>0</v>
      </c>
      <c r="U419" s="1">
        <v>0</v>
      </c>
      <c r="V419" s="274">
        <v>2002</v>
      </c>
    </row>
    <row r="420" spans="1:22" ht="12.75" customHeight="1">
      <c r="A420">
        <v>55006</v>
      </c>
      <c r="B420" t="s">
        <v>33</v>
      </c>
      <c r="D420" t="s">
        <v>688</v>
      </c>
      <c r="E420" t="s">
        <v>689</v>
      </c>
      <c r="F420">
        <v>56115</v>
      </c>
      <c r="G420" t="s">
        <v>73</v>
      </c>
      <c r="H420" t="s">
        <v>714</v>
      </c>
      <c r="I420" t="s">
        <v>48</v>
      </c>
      <c r="J420">
        <v>22</v>
      </c>
      <c r="K420">
        <v>2</v>
      </c>
      <c r="L420" t="s">
        <v>715</v>
      </c>
      <c r="M420" t="s">
        <v>712</v>
      </c>
      <c r="N420" t="s">
        <v>51</v>
      </c>
      <c r="O420" t="s">
        <v>52</v>
      </c>
      <c r="P420" t="s">
        <v>717</v>
      </c>
      <c r="Q420" s="1">
        <v>760046.99</v>
      </c>
      <c r="R420" s="1">
        <v>760046.99</v>
      </c>
      <c r="S420" s="1">
        <v>377742</v>
      </c>
      <c r="T420" s="1">
        <v>377742</v>
      </c>
      <c r="U420" s="1">
        <v>13887.002</v>
      </c>
      <c r="V420" s="274">
        <v>2002</v>
      </c>
    </row>
    <row r="421" spans="1:22" ht="12.75" customHeight="1">
      <c r="A421">
        <v>55012</v>
      </c>
      <c r="B421" t="s">
        <v>46</v>
      </c>
      <c r="D421" t="s">
        <v>766</v>
      </c>
      <c r="E421" t="s">
        <v>767</v>
      </c>
      <c r="F421">
        <v>13529</v>
      </c>
      <c r="G421" t="s">
        <v>65</v>
      </c>
      <c r="H421" t="s">
        <v>714</v>
      </c>
      <c r="I421" t="s">
        <v>48</v>
      </c>
      <c r="J421">
        <v>32213</v>
      </c>
      <c r="K421">
        <v>7</v>
      </c>
      <c r="L421" t="s">
        <v>730</v>
      </c>
      <c r="M421" t="s">
        <v>712</v>
      </c>
      <c r="N421" t="s">
        <v>36</v>
      </c>
      <c r="O421" t="s">
        <v>36</v>
      </c>
      <c r="P421" t="s">
        <v>719</v>
      </c>
      <c r="Q421" s="1">
        <v>118499.99</v>
      </c>
      <c r="R421" s="1">
        <v>15733.33</v>
      </c>
      <c r="S421" s="1">
        <v>120517</v>
      </c>
      <c r="T421" s="1">
        <v>15694</v>
      </c>
      <c r="U421" s="1">
        <v>2740.001</v>
      </c>
      <c r="V421" s="274">
        <v>2002</v>
      </c>
    </row>
    <row r="422" spans="1:22" ht="12.75" customHeight="1">
      <c r="A422">
        <v>55012</v>
      </c>
      <c r="B422" t="s">
        <v>46</v>
      </c>
      <c r="D422" t="s">
        <v>766</v>
      </c>
      <c r="E422" t="s">
        <v>767</v>
      </c>
      <c r="F422">
        <v>13529</v>
      </c>
      <c r="G422" t="s">
        <v>65</v>
      </c>
      <c r="H422" t="s">
        <v>714</v>
      </c>
      <c r="I422" t="s">
        <v>48</v>
      </c>
      <c r="J422">
        <v>32213</v>
      </c>
      <c r="K422">
        <v>7</v>
      </c>
      <c r="L422" t="s">
        <v>730</v>
      </c>
      <c r="M422" t="s">
        <v>712</v>
      </c>
      <c r="N422" t="s">
        <v>50</v>
      </c>
      <c r="O422" t="s">
        <v>50</v>
      </c>
      <c r="P422" t="s">
        <v>713</v>
      </c>
      <c r="Q422" s="1">
        <v>167023.01</v>
      </c>
      <c r="R422" s="1">
        <v>21705.51</v>
      </c>
      <c r="S422" s="1">
        <v>1059260</v>
      </c>
      <c r="T422" s="1">
        <v>137950</v>
      </c>
      <c r="U422" s="1">
        <v>24085.001</v>
      </c>
      <c r="V422" s="274">
        <v>2002</v>
      </c>
    </row>
    <row r="423" spans="1:23" ht="12.75" customHeight="1">
      <c r="A423">
        <v>55026</v>
      </c>
      <c r="B423" t="s">
        <v>33</v>
      </c>
      <c r="D423" t="s">
        <v>116</v>
      </c>
      <c r="E423" t="s">
        <v>690</v>
      </c>
      <c r="F423">
        <v>55773</v>
      </c>
      <c r="G423" t="s">
        <v>65</v>
      </c>
      <c r="H423" t="s">
        <v>714</v>
      </c>
      <c r="I423" t="s">
        <v>48</v>
      </c>
      <c r="J423">
        <v>22</v>
      </c>
      <c r="K423">
        <v>2</v>
      </c>
      <c r="L423" t="s">
        <v>715</v>
      </c>
      <c r="M423" t="s">
        <v>712</v>
      </c>
      <c r="N423" t="s">
        <v>36</v>
      </c>
      <c r="O423" t="s">
        <v>36</v>
      </c>
      <c r="P423" t="s">
        <v>719</v>
      </c>
      <c r="Q423" s="1">
        <v>0</v>
      </c>
      <c r="R423" s="1">
        <v>0</v>
      </c>
      <c r="S423" s="1">
        <v>0</v>
      </c>
      <c r="T423" s="280">
        <v>0</v>
      </c>
      <c r="U423" s="1">
        <v>0</v>
      </c>
      <c r="V423" s="274">
        <v>2002</v>
      </c>
      <c r="W423" t="s">
        <v>803</v>
      </c>
    </row>
    <row r="424" spans="1:23" ht="12.75" customHeight="1">
      <c r="A424">
        <v>55026</v>
      </c>
      <c r="B424" t="s">
        <v>33</v>
      </c>
      <c r="D424" t="s">
        <v>116</v>
      </c>
      <c r="E424" t="s">
        <v>690</v>
      </c>
      <c r="F424">
        <v>55773</v>
      </c>
      <c r="G424" t="s">
        <v>65</v>
      </c>
      <c r="H424" t="s">
        <v>714</v>
      </c>
      <c r="I424" t="s">
        <v>48</v>
      </c>
      <c r="J424">
        <v>22</v>
      </c>
      <c r="K424">
        <v>2</v>
      </c>
      <c r="L424" t="s">
        <v>715</v>
      </c>
      <c r="M424" t="s">
        <v>712</v>
      </c>
      <c r="N424" t="s">
        <v>36</v>
      </c>
      <c r="O424" t="s">
        <v>36</v>
      </c>
      <c r="P424" t="s">
        <v>717</v>
      </c>
      <c r="Q424" s="1">
        <v>4458747</v>
      </c>
      <c r="R424" s="1">
        <v>4458747</v>
      </c>
      <c r="S424" s="1">
        <v>4554212</v>
      </c>
      <c r="T424" s="280">
        <v>4554212</v>
      </c>
      <c r="U424" s="1">
        <v>580585</v>
      </c>
      <c r="V424" s="274">
        <v>2002</v>
      </c>
      <c r="W424" t="s">
        <v>803</v>
      </c>
    </row>
    <row r="425" spans="1:22" ht="12.75" customHeight="1">
      <c r="A425">
        <v>55031</v>
      </c>
      <c r="B425" t="s">
        <v>46</v>
      </c>
      <c r="D425" t="s">
        <v>691</v>
      </c>
      <c r="E425" t="s">
        <v>384</v>
      </c>
      <c r="F425">
        <v>55738</v>
      </c>
      <c r="G425" t="s">
        <v>69</v>
      </c>
      <c r="H425" t="s">
        <v>714</v>
      </c>
      <c r="I425" t="s">
        <v>48</v>
      </c>
      <c r="J425">
        <v>22</v>
      </c>
      <c r="K425">
        <v>3</v>
      </c>
      <c r="L425" t="s">
        <v>720</v>
      </c>
      <c r="M425" t="s">
        <v>712</v>
      </c>
      <c r="N425" t="s">
        <v>41</v>
      </c>
      <c r="O425" t="s">
        <v>41</v>
      </c>
      <c r="P425" t="s">
        <v>713</v>
      </c>
      <c r="Q425" s="1">
        <v>2023</v>
      </c>
      <c r="R425" s="1">
        <v>831.55</v>
      </c>
      <c r="S425" s="1">
        <v>11127</v>
      </c>
      <c r="T425" s="1">
        <v>4574</v>
      </c>
      <c r="U425" s="1">
        <v>803</v>
      </c>
      <c r="V425" s="274">
        <v>2002</v>
      </c>
    </row>
    <row r="426" spans="1:22" ht="12.75" customHeight="1">
      <c r="A426">
        <v>55031</v>
      </c>
      <c r="B426" t="s">
        <v>46</v>
      </c>
      <c r="D426" t="s">
        <v>691</v>
      </c>
      <c r="E426" t="s">
        <v>384</v>
      </c>
      <c r="F426">
        <v>55738</v>
      </c>
      <c r="G426" t="s">
        <v>69</v>
      </c>
      <c r="H426" t="s">
        <v>714</v>
      </c>
      <c r="I426" t="s">
        <v>48</v>
      </c>
      <c r="J426">
        <v>22</v>
      </c>
      <c r="K426">
        <v>3</v>
      </c>
      <c r="L426" t="s">
        <v>720</v>
      </c>
      <c r="M426" t="s">
        <v>712</v>
      </c>
      <c r="N426" t="s">
        <v>36</v>
      </c>
      <c r="O426" t="s">
        <v>36</v>
      </c>
      <c r="P426" t="s">
        <v>717</v>
      </c>
      <c r="Q426" s="1">
        <v>11317011.07</v>
      </c>
      <c r="R426" s="1">
        <v>4678566.07</v>
      </c>
      <c r="S426" s="1">
        <v>11341034</v>
      </c>
      <c r="T426" s="1">
        <v>4702592</v>
      </c>
      <c r="U426" s="1">
        <v>823246</v>
      </c>
      <c r="V426" s="274">
        <v>2002</v>
      </c>
    </row>
    <row r="427" spans="1:22" ht="12.75" customHeight="1">
      <c r="A427">
        <v>55034</v>
      </c>
      <c r="B427" t="s">
        <v>46</v>
      </c>
      <c r="D427" t="s">
        <v>779</v>
      </c>
      <c r="E427" t="s">
        <v>779</v>
      </c>
      <c r="F427">
        <v>56383</v>
      </c>
      <c r="G427" t="s">
        <v>69</v>
      </c>
      <c r="H427" t="s">
        <v>714</v>
      </c>
      <c r="I427" t="s">
        <v>48</v>
      </c>
      <c r="J427">
        <v>321</v>
      </c>
      <c r="K427">
        <v>7</v>
      </c>
      <c r="L427" t="s">
        <v>730</v>
      </c>
      <c r="M427" t="s">
        <v>712</v>
      </c>
      <c r="N427" t="s">
        <v>57</v>
      </c>
      <c r="O427" t="s">
        <v>58</v>
      </c>
      <c r="P427" t="s">
        <v>721</v>
      </c>
      <c r="Q427" s="1">
        <v>15648.01</v>
      </c>
      <c r="R427" s="1">
        <v>8200.55</v>
      </c>
      <c r="S427" s="1">
        <v>166181</v>
      </c>
      <c r="T427" s="1">
        <v>87090</v>
      </c>
      <c r="U427" s="1">
        <v>4407</v>
      </c>
      <c r="V427" s="274">
        <v>2002</v>
      </c>
    </row>
    <row r="428" spans="1:23" ht="12.75" customHeight="1">
      <c r="A428">
        <v>55041</v>
      </c>
      <c r="B428" t="s">
        <v>33</v>
      </c>
      <c r="D428" t="s">
        <v>117</v>
      </c>
      <c r="E428" t="s">
        <v>118</v>
      </c>
      <c r="F428">
        <v>1616</v>
      </c>
      <c r="G428" t="s">
        <v>65</v>
      </c>
      <c r="H428" t="s">
        <v>714</v>
      </c>
      <c r="I428" t="s">
        <v>48</v>
      </c>
      <c r="J428">
        <v>22</v>
      </c>
      <c r="K428">
        <v>2</v>
      </c>
      <c r="L428" t="s">
        <v>715</v>
      </c>
      <c r="M428" t="s">
        <v>712</v>
      </c>
      <c r="N428" t="s">
        <v>36</v>
      </c>
      <c r="O428" t="s">
        <v>36</v>
      </c>
      <c r="P428" t="s">
        <v>717</v>
      </c>
      <c r="Q428" s="1">
        <v>9661299</v>
      </c>
      <c r="R428" s="1">
        <v>9661299</v>
      </c>
      <c r="S428" s="1">
        <v>9251430</v>
      </c>
      <c r="T428" s="280">
        <v>9251430</v>
      </c>
      <c r="U428" s="1">
        <v>1379085</v>
      </c>
      <c r="V428" s="274">
        <v>2002</v>
      </c>
      <c r="W428" t="s">
        <v>803</v>
      </c>
    </row>
    <row r="429" spans="1:22" ht="12.75" customHeight="1">
      <c r="A429">
        <v>55046</v>
      </c>
      <c r="B429" t="s">
        <v>46</v>
      </c>
      <c r="D429" t="s">
        <v>692</v>
      </c>
      <c r="E429" t="s">
        <v>566</v>
      </c>
      <c r="F429">
        <v>772</v>
      </c>
      <c r="G429" t="s">
        <v>65</v>
      </c>
      <c r="H429" t="s">
        <v>714</v>
      </c>
      <c r="I429" t="s">
        <v>48</v>
      </c>
      <c r="J429">
        <v>311</v>
      </c>
      <c r="K429">
        <v>7</v>
      </c>
      <c r="L429" t="s">
        <v>730</v>
      </c>
      <c r="M429" t="s">
        <v>712</v>
      </c>
      <c r="N429" t="s">
        <v>36</v>
      </c>
      <c r="O429" t="s">
        <v>36</v>
      </c>
      <c r="P429" t="s">
        <v>719</v>
      </c>
      <c r="Q429" s="1">
        <v>0</v>
      </c>
      <c r="R429" s="1">
        <v>0</v>
      </c>
      <c r="S429" s="1">
        <v>0</v>
      </c>
      <c r="T429" s="1">
        <v>0</v>
      </c>
      <c r="U429" s="1">
        <v>0</v>
      </c>
      <c r="V429" s="274">
        <v>2002</v>
      </c>
    </row>
    <row r="430" spans="1:23" ht="12.75" customHeight="1">
      <c r="A430">
        <v>55048</v>
      </c>
      <c r="B430" t="s">
        <v>33</v>
      </c>
      <c r="D430" t="s">
        <v>120</v>
      </c>
      <c r="E430" t="s">
        <v>411</v>
      </c>
      <c r="F430">
        <v>55510</v>
      </c>
      <c r="G430" t="s">
        <v>84</v>
      </c>
      <c r="H430" t="s">
        <v>714</v>
      </c>
      <c r="I430" t="s">
        <v>48</v>
      </c>
      <c r="J430">
        <v>22</v>
      </c>
      <c r="K430">
        <v>2</v>
      </c>
      <c r="L430" t="s">
        <v>715</v>
      </c>
      <c r="M430" t="s">
        <v>712</v>
      </c>
      <c r="N430" t="s">
        <v>36</v>
      </c>
      <c r="O430" t="s">
        <v>36</v>
      </c>
      <c r="P430" t="s">
        <v>717</v>
      </c>
      <c r="Q430" s="1">
        <v>11760940</v>
      </c>
      <c r="R430" s="1">
        <v>11760940</v>
      </c>
      <c r="S430" s="1">
        <v>12069569</v>
      </c>
      <c r="T430" s="280">
        <v>12069569</v>
      </c>
      <c r="U430" s="1">
        <v>1104195.86</v>
      </c>
      <c r="V430" s="274">
        <v>2002</v>
      </c>
      <c r="W430" t="s">
        <v>803</v>
      </c>
    </row>
    <row r="431" spans="1:23" ht="12.75" customHeight="1">
      <c r="A431">
        <v>55048</v>
      </c>
      <c r="B431" t="s">
        <v>33</v>
      </c>
      <c r="D431" t="s">
        <v>120</v>
      </c>
      <c r="E431" t="s">
        <v>411</v>
      </c>
      <c r="F431">
        <v>55510</v>
      </c>
      <c r="G431" t="s">
        <v>84</v>
      </c>
      <c r="H431" t="s">
        <v>714</v>
      </c>
      <c r="I431" t="s">
        <v>48</v>
      </c>
      <c r="J431">
        <v>22</v>
      </c>
      <c r="K431">
        <v>2</v>
      </c>
      <c r="L431" t="s">
        <v>715</v>
      </c>
      <c r="M431" t="s">
        <v>712</v>
      </c>
      <c r="N431" s="240" t="s">
        <v>36</v>
      </c>
      <c r="O431" s="240" t="s">
        <v>36</v>
      </c>
      <c r="P431"/>
      <c r="Q431" s="1">
        <v>158207.93</v>
      </c>
      <c r="R431" s="1">
        <v>158207.93</v>
      </c>
      <c r="S431" s="1">
        <v>559450</v>
      </c>
      <c r="T431" s="280">
        <v>559450</v>
      </c>
      <c r="U431" s="1">
        <v>587377.66</v>
      </c>
      <c r="V431" s="274">
        <v>2002</v>
      </c>
      <c r="W431" t="s">
        <v>803</v>
      </c>
    </row>
    <row r="432" spans="1:23" ht="12.75" customHeight="1">
      <c r="A432">
        <v>55068</v>
      </c>
      <c r="B432" t="s">
        <v>33</v>
      </c>
      <c r="D432" t="s">
        <v>121</v>
      </c>
      <c r="E432" t="s">
        <v>122</v>
      </c>
      <c r="F432">
        <v>4966</v>
      </c>
      <c r="G432" t="s">
        <v>69</v>
      </c>
      <c r="H432" t="s">
        <v>714</v>
      </c>
      <c r="I432" t="s">
        <v>48</v>
      </c>
      <c r="J432">
        <v>22</v>
      </c>
      <c r="K432">
        <v>2</v>
      </c>
      <c r="L432" t="s">
        <v>715</v>
      </c>
      <c r="M432" t="s">
        <v>712</v>
      </c>
      <c r="N432" t="s">
        <v>36</v>
      </c>
      <c r="O432" t="s">
        <v>36</v>
      </c>
      <c r="P432" t="s">
        <v>717</v>
      </c>
      <c r="Q432" s="1">
        <v>24712895</v>
      </c>
      <c r="R432" s="1">
        <v>24712895</v>
      </c>
      <c r="S432" s="1">
        <v>26198093</v>
      </c>
      <c r="T432" s="280">
        <v>26198093</v>
      </c>
      <c r="U432" s="1">
        <v>3766773</v>
      </c>
      <c r="V432" s="274">
        <v>2002</v>
      </c>
      <c r="W432" t="s">
        <v>803</v>
      </c>
    </row>
    <row r="433" spans="1:23" ht="12.75" customHeight="1">
      <c r="A433">
        <v>55079</v>
      </c>
      <c r="B433" t="s">
        <v>33</v>
      </c>
      <c r="D433" t="s">
        <v>123</v>
      </c>
      <c r="E433" t="s">
        <v>124</v>
      </c>
      <c r="F433">
        <v>12713</v>
      </c>
      <c r="G433" t="s">
        <v>65</v>
      </c>
      <c r="H433" t="s">
        <v>714</v>
      </c>
      <c r="I433" t="s">
        <v>48</v>
      </c>
      <c r="J433">
        <v>22</v>
      </c>
      <c r="K433">
        <v>2</v>
      </c>
      <c r="L433" t="s">
        <v>715</v>
      </c>
      <c r="M433" t="s">
        <v>712</v>
      </c>
      <c r="N433" t="s">
        <v>41</v>
      </c>
      <c r="O433" t="s">
        <v>41</v>
      </c>
      <c r="P433" t="s">
        <v>713</v>
      </c>
      <c r="Q433" s="1">
        <v>17265</v>
      </c>
      <c r="R433" s="1">
        <v>17265</v>
      </c>
      <c r="S433" s="1">
        <v>100137</v>
      </c>
      <c r="T433" s="280">
        <v>100137</v>
      </c>
      <c r="U433" s="1">
        <v>13478</v>
      </c>
      <c r="V433" s="274">
        <v>2002</v>
      </c>
      <c r="W433" t="s">
        <v>803</v>
      </c>
    </row>
    <row r="434" spans="1:23" ht="12.75" customHeight="1">
      <c r="A434">
        <v>55079</v>
      </c>
      <c r="B434" t="s">
        <v>33</v>
      </c>
      <c r="D434" t="s">
        <v>123</v>
      </c>
      <c r="E434" t="s">
        <v>124</v>
      </c>
      <c r="F434">
        <v>12713</v>
      </c>
      <c r="G434" t="s">
        <v>65</v>
      </c>
      <c r="H434" t="s">
        <v>714</v>
      </c>
      <c r="I434" t="s">
        <v>48</v>
      </c>
      <c r="J434">
        <v>22</v>
      </c>
      <c r="K434">
        <v>2</v>
      </c>
      <c r="L434" t="s">
        <v>715</v>
      </c>
      <c r="M434" t="s">
        <v>712</v>
      </c>
      <c r="N434" t="s">
        <v>36</v>
      </c>
      <c r="O434" t="s">
        <v>36</v>
      </c>
      <c r="P434" t="s">
        <v>717</v>
      </c>
      <c r="Q434" s="1">
        <v>17920965</v>
      </c>
      <c r="R434" s="1">
        <v>17920965</v>
      </c>
      <c r="S434" s="1">
        <v>18171435</v>
      </c>
      <c r="T434" s="280">
        <v>18171435</v>
      </c>
      <c r="U434" s="1">
        <v>2457710</v>
      </c>
      <c r="V434" s="274">
        <v>2002</v>
      </c>
      <c r="W434" t="s">
        <v>803</v>
      </c>
    </row>
    <row r="435" spans="1:22" ht="12.75" customHeight="1">
      <c r="A435">
        <v>55093</v>
      </c>
      <c r="B435" t="s">
        <v>33</v>
      </c>
      <c r="D435" t="s">
        <v>693</v>
      </c>
      <c r="E435" t="s">
        <v>694</v>
      </c>
      <c r="F435">
        <v>12716</v>
      </c>
      <c r="G435" t="s">
        <v>65</v>
      </c>
      <c r="H435" t="s">
        <v>714</v>
      </c>
      <c r="I435" t="s">
        <v>48</v>
      </c>
      <c r="J435">
        <v>22</v>
      </c>
      <c r="K435">
        <v>2</v>
      </c>
      <c r="L435" t="s">
        <v>715</v>
      </c>
      <c r="M435" t="s">
        <v>712</v>
      </c>
      <c r="N435" t="s">
        <v>51</v>
      </c>
      <c r="O435" t="s">
        <v>52</v>
      </c>
      <c r="P435" t="s">
        <v>717</v>
      </c>
      <c r="Q435" s="1">
        <v>338760.01</v>
      </c>
      <c r="R435" s="1">
        <v>338760.01</v>
      </c>
      <c r="S435" s="1">
        <v>159217</v>
      </c>
      <c r="T435" s="1">
        <v>159217</v>
      </c>
      <c r="U435" s="1">
        <v>13060.001</v>
      </c>
      <c r="V435" s="274">
        <v>2002</v>
      </c>
    </row>
    <row r="436" spans="1:22" ht="12.75" customHeight="1">
      <c r="A436">
        <v>55095</v>
      </c>
      <c r="B436" t="s">
        <v>33</v>
      </c>
      <c r="D436" t="s">
        <v>768</v>
      </c>
      <c r="E436" t="s">
        <v>694</v>
      </c>
      <c r="F436">
        <v>12716</v>
      </c>
      <c r="G436" t="s">
        <v>65</v>
      </c>
      <c r="H436" t="s">
        <v>714</v>
      </c>
      <c r="I436" t="s">
        <v>48</v>
      </c>
      <c r="J436">
        <v>22</v>
      </c>
      <c r="K436">
        <v>2</v>
      </c>
      <c r="L436" t="s">
        <v>715</v>
      </c>
      <c r="M436" t="s">
        <v>712</v>
      </c>
      <c r="N436" t="s">
        <v>51</v>
      </c>
      <c r="O436" t="s">
        <v>52</v>
      </c>
      <c r="P436" t="s">
        <v>717</v>
      </c>
      <c r="Q436" s="1">
        <v>127512.01</v>
      </c>
      <c r="R436" s="1">
        <v>127512.01</v>
      </c>
      <c r="S436" s="1">
        <v>54320</v>
      </c>
      <c r="T436" s="1">
        <v>54320</v>
      </c>
      <c r="U436" s="1">
        <v>4692</v>
      </c>
      <c r="V436" s="274">
        <v>2002</v>
      </c>
    </row>
    <row r="437" spans="1:23" ht="12.75" customHeight="1">
      <c r="A437">
        <v>55100</v>
      </c>
      <c r="B437" t="s">
        <v>33</v>
      </c>
      <c r="D437" t="s">
        <v>125</v>
      </c>
      <c r="E437" t="s">
        <v>126</v>
      </c>
      <c r="F437">
        <v>54821</v>
      </c>
      <c r="G437" t="s">
        <v>69</v>
      </c>
      <c r="H437" t="s">
        <v>714</v>
      </c>
      <c r="I437" t="s">
        <v>48</v>
      </c>
      <c r="J437">
        <v>22</v>
      </c>
      <c r="K437">
        <v>2</v>
      </c>
      <c r="L437" t="s">
        <v>715</v>
      </c>
      <c r="M437" t="s">
        <v>712</v>
      </c>
      <c r="N437" t="s">
        <v>36</v>
      </c>
      <c r="O437" t="s">
        <v>36</v>
      </c>
      <c r="P437" t="s">
        <v>717</v>
      </c>
      <c r="Q437" s="1">
        <v>13200000</v>
      </c>
      <c r="R437" s="1">
        <v>13200000</v>
      </c>
      <c r="S437" s="1">
        <v>13295477</v>
      </c>
      <c r="T437" s="281">
        <v>13295477</v>
      </c>
      <c r="U437" s="1">
        <v>1832383</v>
      </c>
      <c r="V437" s="274">
        <v>2002</v>
      </c>
      <c r="W437" t="s">
        <v>803</v>
      </c>
    </row>
    <row r="438" spans="1:23" ht="12.75" customHeight="1">
      <c r="A438">
        <v>55107</v>
      </c>
      <c r="B438" t="s">
        <v>33</v>
      </c>
      <c r="D438" t="s">
        <v>127</v>
      </c>
      <c r="E438" t="s">
        <v>119</v>
      </c>
      <c r="F438">
        <v>6832</v>
      </c>
      <c r="G438" t="s">
        <v>84</v>
      </c>
      <c r="H438" t="s">
        <v>714</v>
      </c>
      <c r="I438" t="s">
        <v>48</v>
      </c>
      <c r="J438">
        <v>22</v>
      </c>
      <c r="K438">
        <v>2</v>
      </c>
      <c r="L438" t="s">
        <v>715</v>
      </c>
      <c r="M438" t="s">
        <v>712</v>
      </c>
      <c r="N438" t="s">
        <v>36</v>
      </c>
      <c r="O438" t="s">
        <v>36</v>
      </c>
      <c r="P438" t="s">
        <v>717</v>
      </c>
      <c r="Q438" s="1">
        <v>2789507</v>
      </c>
      <c r="R438" s="1">
        <v>2789507</v>
      </c>
      <c r="S438" s="1">
        <v>2873193</v>
      </c>
      <c r="T438" s="281">
        <v>2873193</v>
      </c>
      <c r="U438" s="1">
        <v>390760</v>
      </c>
      <c r="V438" s="274">
        <v>2002</v>
      </c>
      <c r="W438" t="s">
        <v>803</v>
      </c>
    </row>
    <row r="439" spans="1:22" ht="12.75" customHeight="1">
      <c r="A439">
        <v>55180</v>
      </c>
      <c r="B439" t="s">
        <v>46</v>
      </c>
      <c r="D439" t="s">
        <v>780</v>
      </c>
      <c r="E439" t="s">
        <v>781</v>
      </c>
      <c r="F439">
        <v>9303</v>
      </c>
      <c r="G439" t="s">
        <v>69</v>
      </c>
      <c r="H439" t="s">
        <v>714</v>
      </c>
      <c r="I439" t="s">
        <v>48</v>
      </c>
      <c r="J439">
        <v>22</v>
      </c>
      <c r="K439">
        <v>3</v>
      </c>
      <c r="L439" t="s">
        <v>720</v>
      </c>
      <c r="M439" t="s">
        <v>712</v>
      </c>
      <c r="N439" t="s">
        <v>41</v>
      </c>
      <c r="O439" t="s">
        <v>41</v>
      </c>
      <c r="P439" t="s">
        <v>713</v>
      </c>
      <c r="Q439" s="1">
        <v>36370</v>
      </c>
      <c r="R439" s="1">
        <v>27744.18</v>
      </c>
      <c r="S439" s="1">
        <v>207332</v>
      </c>
      <c r="T439" s="1">
        <v>158175</v>
      </c>
      <c r="U439" s="1">
        <v>20727</v>
      </c>
      <c r="V439" s="274">
        <v>2002</v>
      </c>
    </row>
    <row r="440" spans="1:22" ht="12.75" customHeight="1">
      <c r="A440">
        <v>55180</v>
      </c>
      <c r="B440" t="s">
        <v>46</v>
      </c>
      <c r="D440" t="s">
        <v>780</v>
      </c>
      <c r="E440" t="s">
        <v>781</v>
      </c>
      <c r="F440">
        <v>9303</v>
      </c>
      <c r="G440" t="s">
        <v>69</v>
      </c>
      <c r="H440" t="s">
        <v>714</v>
      </c>
      <c r="I440" t="s">
        <v>48</v>
      </c>
      <c r="J440">
        <v>22</v>
      </c>
      <c r="K440">
        <v>3</v>
      </c>
      <c r="L440" t="s">
        <v>720</v>
      </c>
      <c r="M440" t="s">
        <v>712</v>
      </c>
      <c r="N440" t="s">
        <v>36</v>
      </c>
      <c r="O440" t="s">
        <v>36</v>
      </c>
      <c r="P440" t="s">
        <v>717</v>
      </c>
      <c r="Q440" s="1">
        <v>14129077</v>
      </c>
      <c r="R440" s="1">
        <v>10671247.99</v>
      </c>
      <c r="S440" s="1">
        <v>14920073</v>
      </c>
      <c r="T440" s="1">
        <v>11268967</v>
      </c>
      <c r="U440" s="1">
        <v>1459911</v>
      </c>
      <c r="V440" s="274">
        <v>2002</v>
      </c>
    </row>
    <row r="441" spans="1:23" ht="12.75" customHeight="1">
      <c r="A441">
        <v>55212</v>
      </c>
      <c r="B441" t="s">
        <v>33</v>
      </c>
      <c r="D441" t="s">
        <v>128</v>
      </c>
      <c r="E441" t="s">
        <v>695</v>
      </c>
      <c r="F441">
        <v>656</v>
      </c>
      <c r="G441" t="s">
        <v>65</v>
      </c>
      <c r="H441" t="s">
        <v>714</v>
      </c>
      <c r="I441" t="s">
        <v>48</v>
      </c>
      <c r="J441">
        <v>22</v>
      </c>
      <c r="K441">
        <v>2</v>
      </c>
      <c r="L441" t="s">
        <v>715</v>
      </c>
      <c r="M441" t="s">
        <v>712</v>
      </c>
      <c r="N441" t="s">
        <v>36</v>
      </c>
      <c r="O441" t="s">
        <v>36</v>
      </c>
      <c r="P441" t="s">
        <v>719</v>
      </c>
      <c r="Q441" s="1">
        <v>0</v>
      </c>
      <c r="R441" s="1">
        <v>0</v>
      </c>
      <c r="S441" s="1">
        <v>0</v>
      </c>
      <c r="T441" s="280">
        <v>0</v>
      </c>
      <c r="U441" s="1">
        <v>0</v>
      </c>
      <c r="V441" s="274">
        <v>2002</v>
      </c>
      <c r="W441" t="s">
        <v>803</v>
      </c>
    </row>
    <row r="442" spans="1:23" ht="12.75" customHeight="1">
      <c r="A442">
        <v>55212</v>
      </c>
      <c r="B442" t="s">
        <v>33</v>
      </c>
      <c r="D442" t="s">
        <v>128</v>
      </c>
      <c r="E442" t="s">
        <v>695</v>
      </c>
      <c r="F442">
        <v>656</v>
      </c>
      <c r="G442" t="s">
        <v>65</v>
      </c>
      <c r="H442" t="s">
        <v>714</v>
      </c>
      <c r="I442" t="s">
        <v>48</v>
      </c>
      <c r="J442">
        <v>22</v>
      </c>
      <c r="K442">
        <v>2</v>
      </c>
      <c r="L442" t="s">
        <v>715</v>
      </c>
      <c r="M442" t="s">
        <v>712</v>
      </c>
      <c r="N442" t="s">
        <v>36</v>
      </c>
      <c r="O442" t="s">
        <v>36</v>
      </c>
      <c r="P442" t="s">
        <v>717</v>
      </c>
      <c r="Q442" s="1">
        <v>13050059</v>
      </c>
      <c r="R442" s="1">
        <v>13050059</v>
      </c>
      <c r="S442" s="1">
        <v>13303699</v>
      </c>
      <c r="T442" s="280">
        <v>13303699</v>
      </c>
      <c r="U442" s="1">
        <v>1728336.18</v>
      </c>
      <c r="V442" s="274">
        <v>2002</v>
      </c>
      <c r="W442" t="s">
        <v>803</v>
      </c>
    </row>
    <row r="443" spans="1:22" ht="12.75" customHeight="1">
      <c r="A443">
        <v>55288</v>
      </c>
      <c r="B443" t="s">
        <v>33</v>
      </c>
      <c r="D443" t="s">
        <v>696</v>
      </c>
      <c r="E443" t="s">
        <v>425</v>
      </c>
      <c r="F443">
        <v>56543</v>
      </c>
      <c r="G443" t="s">
        <v>69</v>
      </c>
      <c r="H443" t="s">
        <v>714</v>
      </c>
      <c r="I443" t="s">
        <v>48</v>
      </c>
      <c r="J443">
        <v>22</v>
      </c>
      <c r="K443">
        <v>2</v>
      </c>
      <c r="L443" t="s">
        <v>715</v>
      </c>
      <c r="M443" t="s">
        <v>712</v>
      </c>
      <c r="N443" t="s">
        <v>34</v>
      </c>
      <c r="O443" t="s">
        <v>35</v>
      </c>
      <c r="P443"/>
      <c r="Q443" s="1">
        <v>0</v>
      </c>
      <c r="R443" s="1">
        <v>0</v>
      </c>
      <c r="S443" s="1">
        <v>211384.76</v>
      </c>
      <c r="T443" s="1">
        <v>211384.76</v>
      </c>
      <c r="U443" s="1">
        <v>20779</v>
      </c>
      <c r="V443" s="274">
        <v>2002</v>
      </c>
    </row>
    <row r="444" spans="1:23" ht="12.75" customHeight="1">
      <c r="A444">
        <v>55294</v>
      </c>
      <c r="B444" t="s">
        <v>33</v>
      </c>
      <c r="D444" t="s">
        <v>129</v>
      </c>
      <c r="E444" t="s">
        <v>412</v>
      </c>
      <c r="F444">
        <v>2891</v>
      </c>
      <c r="G444" t="s">
        <v>69</v>
      </c>
      <c r="H444" t="s">
        <v>714</v>
      </c>
      <c r="I444" t="s">
        <v>48</v>
      </c>
      <c r="J444">
        <v>22</v>
      </c>
      <c r="K444">
        <v>2</v>
      </c>
      <c r="L444" t="s">
        <v>715</v>
      </c>
      <c r="M444" t="s">
        <v>712</v>
      </c>
      <c r="N444" t="s">
        <v>36</v>
      </c>
      <c r="O444" t="s">
        <v>36</v>
      </c>
      <c r="P444" t="s">
        <v>717</v>
      </c>
      <c r="Q444" s="1">
        <v>27386276</v>
      </c>
      <c r="R444" s="1">
        <v>27386276</v>
      </c>
      <c r="S444" s="1">
        <v>28450242</v>
      </c>
      <c r="T444" s="280">
        <v>28450242</v>
      </c>
      <c r="U444" s="1">
        <v>3932713</v>
      </c>
      <c r="V444" s="274">
        <v>2002</v>
      </c>
      <c r="W444" t="s">
        <v>803</v>
      </c>
    </row>
    <row r="445" spans="1:22" ht="12.75" customHeight="1">
      <c r="A445">
        <v>55317</v>
      </c>
      <c r="B445" t="s">
        <v>33</v>
      </c>
      <c r="D445" t="s">
        <v>130</v>
      </c>
      <c r="E445" t="s">
        <v>6</v>
      </c>
      <c r="F445">
        <v>49965</v>
      </c>
      <c r="G445" t="s">
        <v>65</v>
      </c>
      <c r="H445" t="s">
        <v>714</v>
      </c>
      <c r="I445" t="s">
        <v>48</v>
      </c>
      <c r="J445">
        <v>22</v>
      </c>
      <c r="K445">
        <v>2</v>
      </c>
      <c r="L445" t="s">
        <v>715</v>
      </c>
      <c r="M445" t="s">
        <v>712</v>
      </c>
      <c r="N445" t="s">
        <v>41</v>
      </c>
      <c r="O445" t="s">
        <v>41</v>
      </c>
      <c r="P445" t="s">
        <v>713</v>
      </c>
      <c r="Q445" s="1">
        <v>0</v>
      </c>
      <c r="R445" s="1">
        <v>0</v>
      </c>
      <c r="S445" s="1">
        <v>0</v>
      </c>
      <c r="T445" s="1">
        <v>0</v>
      </c>
      <c r="U445" s="1">
        <v>0</v>
      </c>
      <c r="V445" s="274">
        <v>2002</v>
      </c>
    </row>
    <row r="446" spans="1:22" ht="12.75" customHeight="1">
      <c r="A446">
        <v>55317</v>
      </c>
      <c r="B446" t="s">
        <v>33</v>
      </c>
      <c r="D446" t="s">
        <v>130</v>
      </c>
      <c r="E446" t="s">
        <v>6</v>
      </c>
      <c r="F446">
        <v>49965</v>
      </c>
      <c r="G446" t="s">
        <v>65</v>
      </c>
      <c r="H446" t="s">
        <v>714</v>
      </c>
      <c r="I446" t="s">
        <v>48</v>
      </c>
      <c r="J446">
        <v>22</v>
      </c>
      <c r="K446">
        <v>2</v>
      </c>
      <c r="L446" t="s">
        <v>715</v>
      </c>
      <c r="M446" t="s">
        <v>712</v>
      </c>
      <c r="N446" t="s">
        <v>36</v>
      </c>
      <c r="O446" t="s">
        <v>36</v>
      </c>
      <c r="P446" t="s">
        <v>719</v>
      </c>
      <c r="Q446" s="1">
        <v>0</v>
      </c>
      <c r="R446" s="1">
        <v>0</v>
      </c>
      <c r="S446" s="1">
        <v>0</v>
      </c>
      <c r="T446" s="1">
        <v>0</v>
      </c>
      <c r="U446" s="1">
        <v>0</v>
      </c>
      <c r="V446" s="274">
        <v>2002</v>
      </c>
    </row>
    <row r="447" spans="1:22" ht="12.75" customHeight="1">
      <c r="A447">
        <v>55584</v>
      </c>
      <c r="B447" t="s">
        <v>46</v>
      </c>
      <c r="D447" t="s">
        <v>697</v>
      </c>
      <c r="E447" t="s">
        <v>698</v>
      </c>
      <c r="F447">
        <v>25049</v>
      </c>
      <c r="G447" t="s">
        <v>65</v>
      </c>
      <c r="H447" t="s">
        <v>714</v>
      </c>
      <c r="I447" t="s">
        <v>48</v>
      </c>
      <c r="J447">
        <v>22</v>
      </c>
      <c r="K447">
        <v>3</v>
      </c>
      <c r="L447" t="s">
        <v>720</v>
      </c>
      <c r="M447" t="s">
        <v>712</v>
      </c>
      <c r="N447" t="s">
        <v>51</v>
      </c>
      <c r="O447" t="s">
        <v>52</v>
      </c>
      <c r="P447" t="s">
        <v>717</v>
      </c>
      <c r="Q447" s="1">
        <v>266655.99</v>
      </c>
      <c r="R447" s="1">
        <v>266655.99</v>
      </c>
      <c r="S447" s="1">
        <v>133328</v>
      </c>
      <c r="T447" s="1">
        <v>133328</v>
      </c>
      <c r="U447" s="1">
        <v>27325.999</v>
      </c>
      <c r="V447" s="274">
        <v>2002</v>
      </c>
    </row>
    <row r="448" spans="1:22" ht="12.75" customHeight="1">
      <c r="A448">
        <v>55585</v>
      </c>
      <c r="B448" t="s">
        <v>46</v>
      </c>
      <c r="D448" t="s">
        <v>699</v>
      </c>
      <c r="E448" t="s">
        <v>698</v>
      </c>
      <c r="F448">
        <v>25049</v>
      </c>
      <c r="G448" t="s">
        <v>65</v>
      </c>
      <c r="H448" t="s">
        <v>714</v>
      </c>
      <c r="I448" t="s">
        <v>48</v>
      </c>
      <c r="J448">
        <v>22</v>
      </c>
      <c r="K448">
        <v>3</v>
      </c>
      <c r="L448" t="s">
        <v>720</v>
      </c>
      <c r="M448" t="s">
        <v>712</v>
      </c>
      <c r="N448" t="s">
        <v>51</v>
      </c>
      <c r="O448" t="s">
        <v>52</v>
      </c>
      <c r="P448" t="s">
        <v>717</v>
      </c>
      <c r="Q448" s="1">
        <v>300364.99</v>
      </c>
      <c r="R448" s="1">
        <v>300364.99</v>
      </c>
      <c r="S448" s="1">
        <v>150182</v>
      </c>
      <c r="T448" s="1">
        <v>150182</v>
      </c>
      <c r="U448" s="1">
        <v>13788.999</v>
      </c>
      <c r="V448" s="274">
        <v>2002</v>
      </c>
    </row>
    <row r="449" spans="1:22" ht="12.75" customHeight="1">
      <c r="A449">
        <v>55586</v>
      </c>
      <c r="B449" t="s">
        <v>46</v>
      </c>
      <c r="D449" t="s">
        <v>700</v>
      </c>
      <c r="E449" t="s">
        <v>698</v>
      </c>
      <c r="F449">
        <v>25049</v>
      </c>
      <c r="G449" t="s">
        <v>65</v>
      </c>
      <c r="H449" t="s">
        <v>714</v>
      </c>
      <c r="I449" t="s">
        <v>48</v>
      </c>
      <c r="J449">
        <v>22</v>
      </c>
      <c r="K449">
        <v>3</v>
      </c>
      <c r="L449" t="s">
        <v>720</v>
      </c>
      <c r="M449" t="s">
        <v>712</v>
      </c>
      <c r="N449" t="s">
        <v>51</v>
      </c>
      <c r="O449" t="s">
        <v>52</v>
      </c>
      <c r="P449" t="s">
        <v>717</v>
      </c>
      <c r="Q449" s="1">
        <v>316015.99</v>
      </c>
      <c r="R449" s="1">
        <v>316015.99</v>
      </c>
      <c r="S449" s="1">
        <v>158007</v>
      </c>
      <c r="T449" s="1">
        <v>158007</v>
      </c>
      <c r="U449" s="1">
        <v>11909</v>
      </c>
      <c r="V449" s="274">
        <v>2002</v>
      </c>
    </row>
    <row r="450" spans="1:22" ht="12.75" customHeight="1">
      <c r="A450">
        <v>55589</v>
      </c>
      <c r="B450" t="s">
        <v>46</v>
      </c>
      <c r="D450" t="s">
        <v>701</v>
      </c>
      <c r="E450" t="s">
        <v>698</v>
      </c>
      <c r="F450">
        <v>25049</v>
      </c>
      <c r="G450" t="s">
        <v>65</v>
      </c>
      <c r="H450" t="s">
        <v>714</v>
      </c>
      <c r="I450" t="s">
        <v>48</v>
      </c>
      <c r="J450">
        <v>22</v>
      </c>
      <c r="K450">
        <v>3</v>
      </c>
      <c r="L450" t="s">
        <v>720</v>
      </c>
      <c r="M450" t="s">
        <v>712</v>
      </c>
      <c r="N450" t="s">
        <v>51</v>
      </c>
      <c r="O450" t="s">
        <v>52</v>
      </c>
      <c r="P450" t="s">
        <v>717</v>
      </c>
      <c r="Q450" s="1">
        <v>729676</v>
      </c>
      <c r="R450" s="1">
        <v>729676</v>
      </c>
      <c r="S450" s="1">
        <v>364839</v>
      </c>
      <c r="T450" s="1">
        <v>364839</v>
      </c>
      <c r="U450" s="1">
        <v>41316</v>
      </c>
      <c r="V450" s="274">
        <v>2002</v>
      </c>
    </row>
    <row r="451" spans="1:22" ht="12.75" customHeight="1">
      <c r="A451">
        <v>55590</v>
      </c>
      <c r="B451" t="s">
        <v>46</v>
      </c>
      <c r="D451" t="s">
        <v>702</v>
      </c>
      <c r="E451" t="s">
        <v>698</v>
      </c>
      <c r="F451">
        <v>25049</v>
      </c>
      <c r="G451" t="s">
        <v>65</v>
      </c>
      <c r="H451" t="s">
        <v>714</v>
      </c>
      <c r="I451" t="s">
        <v>48</v>
      </c>
      <c r="J451">
        <v>22</v>
      </c>
      <c r="K451">
        <v>3</v>
      </c>
      <c r="L451" t="s">
        <v>720</v>
      </c>
      <c r="M451" t="s">
        <v>712</v>
      </c>
      <c r="N451" t="s">
        <v>51</v>
      </c>
      <c r="O451" t="s">
        <v>52</v>
      </c>
      <c r="P451" t="s">
        <v>717</v>
      </c>
      <c r="Q451" s="1">
        <v>251916</v>
      </c>
      <c r="R451" s="1">
        <v>251916</v>
      </c>
      <c r="S451" s="1">
        <v>125958</v>
      </c>
      <c r="T451" s="1">
        <v>125958</v>
      </c>
      <c r="U451" s="1">
        <v>9160.998</v>
      </c>
      <c r="V451" s="274">
        <v>2002</v>
      </c>
    </row>
    <row r="452" spans="1:22" ht="12.75" customHeight="1">
      <c r="A452">
        <v>55776</v>
      </c>
      <c r="B452" t="s">
        <v>33</v>
      </c>
      <c r="D452" t="s">
        <v>703</v>
      </c>
      <c r="E452" t="s">
        <v>602</v>
      </c>
      <c r="F452">
        <v>21148</v>
      </c>
      <c r="G452" t="s">
        <v>65</v>
      </c>
      <c r="H452" t="s">
        <v>714</v>
      </c>
      <c r="I452" t="s">
        <v>48</v>
      </c>
      <c r="J452">
        <v>22</v>
      </c>
      <c r="K452">
        <v>2</v>
      </c>
      <c r="L452" t="s">
        <v>715</v>
      </c>
      <c r="M452" t="s">
        <v>712</v>
      </c>
      <c r="N452" t="s">
        <v>51</v>
      </c>
      <c r="O452" t="s">
        <v>52</v>
      </c>
      <c r="P452" t="s">
        <v>717</v>
      </c>
      <c r="Q452" s="1">
        <v>123397</v>
      </c>
      <c r="R452" s="1">
        <v>123397</v>
      </c>
      <c r="S452" s="1">
        <v>61700</v>
      </c>
      <c r="T452" s="1">
        <v>61700</v>
      </c>
      <c r="U452" s="1">
        <v>5392.001</v>
      </c>
      <c r="V452" s="274">
        <v>2002</v>
      </c>
    </row>
    <row r="453" spans="1:22" ht="12.75" customHeight="1">
      <c r="A453">
        <v>55779</v>
      </c>
      <c r="B453" t="s">
        <v>33</v>
      </c>
      <c r="D453" t="s">
        <v>704</v>
      </c>
      <c r="E453" t="s">
        <v>602</v>
      </c>
      <c r="F453">
        <v>21148</v>
      </c>
      <c r="G453" t="s">
        <v>73</v>
      </c>
      <c r="H453" t="s">
        <v>714</v>
      </c>
      <c r="I453" t="s">
        <v>48</v>
      </c>
      <c r="J453">
        <v>22</v>
      </c>
      <c r="K453">
        <v>2</v>
      </c>
      <c r="L453" t="s">
        <v>715</v>
      </c>
      <c r="M453" t="s">
        <v>712</v>
      </c>
      <c r="N453" t="s">
        <v>51</v>
      </c>
      <c r="O453" t="s">
        <v>52</v>
      </c>
      <c r="P453" t="s">
        <v>717</v>
      </c>
      <c r="Q453" s="1">
        <v>182349.99</v>
      </c>
      <c r="R453" s="1">
        <v>182349.99</v>
      </c>
      <c r="S453" s="1">
        <v>91176</v>
      </c>
      <c r="T453" s="1">
        <v>91176</v>
      </c>
      <c r="U453" s="1">
        <v>8417</v>
      </c>
      <c r="V453" s="274">
        <v>2002</v>
      </c>
    </row>
    <row r="454" spans="1:22" ht="12.75" customHeight="1">
      <c r="A454">
        <v>55829</v>
      </c>
      <c r="B454" t="s">
        <v>46</v>
      </c>
      <c r="D454" t="s">
        <v>782</v>
      </c>
      <c r="E454" t="s">
        <v>706</v>
      </c>
      <c r="F454">
        <v>49747</v>
      </c>
      <c r="G454" t="s">
        <v>69</v>
      </c>
      <c r="H454" t="s">
        <v>714</v>
      </c>
      <c r="I454" t="s">
        <v>48</v>
      </c>
      <c r="J454">
        <v>22</v>
      </c>
      <c r="K454">
        <v>7</v>
      </c>
      <c r="L454" t="s">
        <v>730</v>
      </c>
      <c r="M454" t="s">
        <v>712</v>
      </c>
      <c r="N454" t="s">
        <v>50</v>
      </c>
      <c r="O454" t="s">
        <v>50</v>
      </c>
      <c r="P454" t="s">
        <v>713</v>
      </c>
      <c r="Q454" s="1">
        <v>579064</v>
      </c>
      <c r="R454" s="1">
        <v>186853.2</v>
      </c>
      <c r="S454" s="1">
        <v>3648104</v>
      </c>
      <c r="T454" s="1">
        <v>1177178</v>
      </c>
      <c r="U454" s="1">
        <v>135921.796</v>
      </c>
      <c r="V454" s="274">
        <v>2002</v>
      </c>
    </row>
    <row r="455" spans="1:22" ht="12.75" customHeight="1">
      <c r="A455">
        <v>55829</v>
      </c>
      <c r="B455" t="s">
        <v>46</v>
      </c>
      <c r="D455" t="s">
        <v>782</v>
      </c>
      <c r="E455" t="s">
        <v>706</v>
      </c>
      <c r="F455">
        <v>49747</v>
      </c>
      <c r="G455" t="s">
        <v>69</v>
      </c>
      <c r="H455" t="s">
        <v>714</v>
      </c>
      <c r="I455" t="s">
        <v>48</v>
      </c>
      <c r="J455">
        <v>22</v>
      </c>
      <c r="K455">
        <v>7</v>
      </c>
      <c r="L455" t="s">
        <v>730</v>
      </c>
      <c r="M455" t="s">
        <v>712</v>
      </c>
      <c r="N455" t="s">
        <v>380</v>
      </c>
      <c r="O455" t="s">
        <v>58</v>
      </c>
      <c r="P455" t="s">
        <v>42</v>
      </c>
      <c r="Q455" s="1">
        <v>86637</v>
      </c>
      <c r="R455" s="1">
        <v>29192.84</v>
      </c>
      <c r="S455" s="1">
        <v>1455503</v>
      </c>
      <c r="T455" s="1">
        <v>490443</v>
      </c>
      <c r="U455" s="1">
        <v>52667.893</v>
      </c>
      <c r="V455" s="274">
        <v>2002</v>
      </c>
    </row>
    <row r="456" spans="1:22" ht="12.75" customHeight="1">
      <c r="A456">
        <v>55830</v>
      </c>
      <c r="B456" t="s">
        <v>46</v>
      </c>
      <c r="D456" t="s">
        <v>705</v>
      </c>
      <c r="E456" t="s">
        <v>706</v>
      </c>
      <c r="F456">
        <v>49747</v>
      </c>
      <c r="G456" t="s">
        <v>69</v>
      </c>
      <c r="H456" t="s">
        <v>714</v>
      </c>
      <c r="I456" t="s">
        <v>48</v>
      </c>
      <c r="J456">
        <v>22</v>
      </c>
      <c r="K456">
        <v>7</v>
      </c>
      <c r="L456" t="s">
        <v>730</v>
      </c>
      <c r="M456" t="s">
        <v>712</v>
      </c>
      <c r="N456" t="s">
        <v>50</v>
      </c>
      <c r="O456" t="s">
        <v>50</v>
      </c>
      <c r="P456" t="s">
        <v>713</v>
      </c>
      <c r="Q456" s="1">
        <v>174400</v>
      </c>
      <c r="R456" s="1">
        <v>67043.17</v>
      </c>
      <c r="S456" s="1">
        <v>1098720</v>
      </c>
      <c r="T456" s="1">
        <v>422372</v>
      </c>
      <c r="U456" s="1">
        <v>34267.301</v>
      </c>
      <c r="V456" s="274">
        <v>2002</v>
      </c>
    </row>
    <row r="457" spans="1:22" ht="12.75" customHeight="1">
      <c r="A457">
        <v>55830</v>
      </c>
      <c r="B457" t="s">
        <v>46</v>
      </c>
      <c r="D457" t="s">
        <v>705</v>
      </c>
      <c r="E457" t="s">
        <v>706</v>
      </c>
      <c r="F457">
        <v>49747</v>
      </c>
      <c r="G457" t="s">
        <v>69</v>
      </c>
      <c r="H457" t="s">
        <v>714</v>
      </c>
      <c r="I457" t="s">
        <v>48</v>
      </c>
      <c r="J457">
        <v>22</v>
      </c>
      <c r="K457">
        <v>7</v>
      </c>
      <c r="L457" t="s">
        <v>730</v>
      </c>
      <c r="M457" t="s">
        <v>712</v>
      </c>
      <c r="N457" t="s">
        <v>57</v>
      </c>
      <c r="O457" t="s">
        <v>58</v>
      </c>
      <c r="P457" t="s">
        <v>721</v>
      </c>
      <c r="Q457" s="1">
        <v>251342</v>
      </c>
      <c r="R457" s="1">
        <v>104558.67</v>
      </c>
      <c r="S457" s="1">
        <v>2111271</v>
      </c>
      <c r="T457" s="1">
        <v>878293</v>
      </c>
      <c r="U457" s="1">
        <v>63467.567</v>
      </c>
      <c r="V457" s="274">
        <v>2002</v>
      </c>
    </row>
    <row r="458" spans="1:22" ht="12.75" customHeight="1">
      <c r="A458">
        <v>55967</v>
      </c>
      <c r="B458" t="s">
        <v>33</v>
      </c>
      <c r="D458" t="s">
        <v>707</v>
      </c>
      <c r="E458" t="s">
        <v>427</v>
      </c>
      <c r="F458">
        <v>14903</v>
      </c>
      <c r="G458" t="s">
        <v>69</v>
      </c>
      <c r="H458" t="s">
        <v>714</v>
      </c>
      <c r="I458" t="s">
        <v>48</v>
      </c>
      <c r="J458">
        <v>22</v>
      </c>
      <c r="K458">
        <v>2</v>
      </c>
      <c r="L458" t="s">
        <v>715</v>
      </c>
      <c r="M458" t="s">
        <v>712</v>
      </c>
      <c r="N458" t="s">
        <v>34</v>
      </c>
      <c r="O458" t="s">
        <v>35</v>
      </c>
      <c r="P458"/>
      <c r="Q458" s="1">
        <v>0</v>
      </c>
      <c r="R458" s="1">
        <v>0</v>
      </c>
      <c r="S458" s="1">
        <v>21973.67</v>
      </c>
      <c r="T458" s="1">
        <v>21973.67</v>
      </c>
      <c r="U458" s="1">
        <v>2160</v>
      </c>
      <c r="V458" s="274">
        <v>2002</v>
      </c>
    </row>
    <row r="459" spans="1:24" ht="12.75">
      <c r="A459">
        <v>589</v>
      </c>
      <c r="B459" t="s">
        <v>33</v>
      </c>
      <c r="D459" t="s">
        <v>806</v>
      </c>
      <c r="E459" t="s">
        <v>807</v>
      </c>
      <c r="F459">
        <v>2548</v>
      </c>
      <c r="G459" t="s">
        <v>67</v>
      </c>
      <c r="H459" t="s">
        <v>714</v>
      </c>
      <c r="I459" t="s">
        <v>48</v>
      </c>
      <c r="J459">
        <v>22</v>
      </c>
      <c r="K459">
        <v>1</v>
      </c>
      <c r="L459" t="s">
        <v>711</v>
      </c>
      <c r="M459" t="s">
        <v>712</v>
      </c>
      <c r="N459" t="s">
        <v>57</v>
      </c>
      <c r="O459" t="s">
        <v>58</v>
      </c>
      <c r="P459" t="s">
        <v>721</v>
      </c>
      <c r="Q459" s="1">
        <v>247268</v>
      </c>
      <c r="R459" s="1">
        <v>247268</v>
      </c>
      <c r="S459" s="1">
        <v>3709020</v>
      </c>
      <c r="T459" s="1">
        <v>3709020</v>
      </c>
      <c r="U459" s="1">
        <v>176735</v>
      </c>
      <c r="V459" s="274">
        <v>2002</v>
      </c>
      <c r="X459">
        <f aca="true" t="shared" si="0" ref="X459:X465">T459*1000/U459</f>
        <v>20986.335474014766</v>
      </c>
    </row>
    <row r="460" spans="1:24" ht="12.75">
      <c r="A460">
        <v>2527</v>
      </c>
      <c r="B460" t="s">
        <v>33</v>
      </c>
      <c r="D460" t="s">
        <v>808</v>
      </c>
      <c r="E460" t="s">
        <v>809</v>
      </c>
      <c r="F460">
        <v>25</v>
      </c>
      <c r="G460" t="s">
        <v>47</v>
      </c>
      <c r="H460" t="s">
        <v>810</v>
      </c>
      <c r="I460" t="s">
        <v>48</v>
      </c>
      <c r="J460">
        <v>22</v>
      </c>
      <c r="K460">
        <v>2</v>
      </c>
      <c r="L460" t="s">
        <v>715</v>
      </c>
      <c r="M460" t="s">
        <v>712</v>
      </c>
      <c r="N460" t="s">
        <v>57</v>
      </c>
      <c r="O460" t="s">
        <v>58</v>
      </c>
      <c r="P460" t="s">
        <v>721</v>
      </c>
      <c r="Q460" s="1">
        <v>10897</v>
      </c>
      <c r="R460" s="1">
        <v>10897</v>
      </c>
      <c r="S460" s="1">
        <v>163432</v>
      </c>
      <c r="T460" s="1">
        <v>163432</v>
      </c>
      <c r="U460" s="1">
        <v>14635</v>
      </c>
      <c r="V460" s="274">
        <v>2002</v>
      </c>
      <c r="X460">
        <f t="shared" si="0"/>
        <v>11167.201913221728</v>
      </c>
    </row>
    <row r="461" spans="1:24" ht="12.75">
      <c r="A461">
        <v>10642</v>
      </c>
      <c r="B461" t="s">
        <v>33</v>
      </c>
      <c r="D461" t="s">
        <v>811</v>
      </c>
      <c r="E461" t="s">
        <v>812</v>
      </c>
      <c r="F461">
        <v>473</v>
      </c>
      <c r="G461" t="s">
        <v>47</v>
      </c>
      <c r="H461" t="s">
        <v>810</v>
      </c>
      <c r="I461" t="s">
        <v>48</v>
      </c>
      <c r="J461">
        <v>22</v>
      </c>
      <c r="K461">
        <v>2</v>
      </c>
      <c r="L461" t="s">
        <v>715</v>
      </c>
      <c r="M461" t="s">
        <v>712</v>
      </c>
      <c r="N461" t="s">
        <v>57</v>
      </c>
      <c r="O461" t="s">
        <v>58</v>
      </c>
      <c r="P461" t="s">
        <v>721</v>
      </c>
      <c r="Q461" s="1">
        <v>5709</v>
      </c>
      <c r="R461" s="1">
        <v>5709</v>
      </c>
      <c r="S461" s="1">
        <v>59165</v>
      </c>
      <c r="T461" s="1">
        <v>59165</v>
      </c>
      <c r="U461" s="1">
        <v>3421</v>
      </c>
      <c r="V461" s="274">
        <v>2002</v>
      </c>
      <c r="X461">
        <f t="shared" si="0"/>
        <v>17294.650686933644</v>
      </c>
    </row>
    <row r="462" spans="1:24" ht="12.75">
      <c r="A462">
        <v>50277</v>
      </c>
      <c r="B462" t="s">
        <v>33</v>
      </c>
      <c r="D462" t="s">
        <v>813</v>
      </c>
      <c r="E462" t="s">
        <v>814</v>
      </c>
      <c r="F462">
        <v>1976</v>
      </c>
      <c r="G462" t="s">
        <v>47</v>
      </c>
      <c r="H462" t="s">
        <v>810</v>
      </c>
      <c r="I462" t="s">
        <v>48</v>
      </c>
      <c r="J462">
        <v>22</v>
      </c>
      <c r="K462">
        <v>2</v>
      </c>
      <c r="L462" t="s">
        <v>715</v>
      </c>
      <c r="M462" t="s">
        <v>712</v>
      </c>
      <c r="N462" t="s">
        <v>57</v>
      </c>
      <c r="O462" t="s">
        <v>58</v>
      </c>
      <c r="P462" t="s">
        <v>721</v>
      </c>
      <c r="Q462" s="1">
        <v>177521</v>
      </c>
      <c r="R462" s="1">
        <v>177521</v>
      </c>
      <c r="S462" s="1">
        <v>1623597</v>
      </c>
      <c r="T462" s="1">
        <v>1623597</v>
      </c>
      <c r="U462" s="1">
        <v>110789</v>
      </c>
      <c r="V462" s="274">
        <v>2002</v>
      </c>
      <c r="X462">
        <f t="shared" si="0"/>
        <v>14654.857431694481</v>
      </c>
    </row>
    <row r="463" spans="1:24" ht="12.75">
      <c r="A463">
        <v>50472</v>
      </c>
      <c r="B463" t="s">
        <v>46</v>
      </c>
      <c r="D463" t="s">
        <v>815</v>
      </c>
      <c r="E463" t="s">
        <v>816</v>
      </c>
      <c r="F463">
        <v>470</v>
      </c>
      <c r="G463" t="s">
        <v>47</v>
      </c>
      <c r="H463" t="s">
        <v>810</v>
      </c>
      <c r="I463" t="s">
        <v>48</v>
      </c>
      <c r="J463">
        <v>22</v>
      </c>
      <c r="K463">
        <v>3</v>
      </c>
      <c r="L463" t="s">
        <v>720</v>
      </c>
      <c r="M463" t="s">
        <v>712</v>
      </c>
      <c r="N463" t="s">
        <v>57</v>
      </c>
      <c r="O463" t="s">
        <v>58</v>
      </c>
      <c r="P463" t="s">
        <v>721</v>
      </c>
      <c r="Q463" s="1">
        <v>30122</v>
      </c>
      <c r="R463" s="1">
        <v>4925.47</v>
      </c>
      <c r="S463" s="1">
        <v>442796</v>
      </c>
      <c r="T463" s="1">
        <v>72404</v>
      </c>
      <c r="U463" s="1">
        <v>16118</v>
      </c>
      <c r="V463" s="274">
        <v>2002</v>
      </c>
      <c r="X463">
        <f t="shared" si="0"/>
        <v>4492.12061049758</v>
      </c>
    </row>
    <row r="464" spans="1:24" ht="12.75">
      <c r="A464">
        <v>51026</v>
      </c>
      <c r="B464" t="s">
        <v>33</v>
      </c>
      <c r="D464" t="s">
        <v>817</v>
      </c>
      <c r="E464" t="s">
        <v>818</v>
      </c>
      <c r="F464">
        <v>54824</v>
      </c>
      <c r="G464" t="s">
        <v>67</v>
      </c>
      <c r="H464" t="s">
        <v>714</v>
      </c>
      <c r="I464" t="s">
        <v>48</v>
      </c>
      <c r="J464">
        <v>22</v>
      </c>
      <c r="K464">
        <v>2</v>
      </c>
      <c r="L464" t="s">
        <v>715</v>
      </c>
      <c r="M464" t="s">
        <v>712</v>
      </c>
      <c r="N464" t="s">
        <v>57</v>
      </c>
      <c r="O464" t="s">
        <v>58</v>
      </c>
      <c r="P464" t="s">
        <v>721</v>
      </c>
      <c r="Q464" s="1">
        <v>248103</v>
      </c>
      <c r="R464" s="1">
        <v>248103</v>
      </c>
      <c r="S464" s="1">
        <v>4685756</v>
      </c>
      <c r="T464" s="1">
        <v>4685756</v>
      </c>
      <c r="U464" s="1">
        <v>175318</v>
      </c>
      <c r="V464" s="274">
        <v>2002</v>
      </c>
      <c r="X464">
        <f t="shared" si="0"/>
        <v>26727.181464538724</v>
      </c>
    </row>
    <row r="465" spans="1:24" ht="12.75">
      <c r="A465">
        <v>54526</v>
      </c>
      <c r="B465" t="s">
        <v>33</v>
      </c>
      <c r="D465" t="s">
        <v>819</v>
      </c>
      <c r="E465" t="s">
        <v>820</v>
      </c>
      <c r="F465">
        <v>11362</v>
      </c>
      <c r="G465" t="s">
        <v>47</v>
      </c>
      <c r="H465" t="s">
        <v>810</v>
      </c>
      <c r="I465" t="s">
        <v>48</v>
      </c>
      <c r="J465">
        <v>22</v>
      </c>
      <c r="K465">
        <v>2</v>
      </c>
      <c r="L465" t="s">
        <v>715</v>
      </c>
      <c r="M465" t="s">
        <v>712</v>
      </c>
      <c r="N465" t="s">
        <v>57</v>
      </c>
      <c r="O465" t="s">
        <v>58</v>
      </c>
      <c r="P465" t="s">
        <v>721</v>
      </c>
      <c r="Q465" s="1">
        <v>137133</v>
      </c>
      <c r="R465" s="1">
        <v>137133</v>
      </c>
      <c r="S465" s="1">
        <v>1288480</v>
      </c>
      <c r="T465" s="1">
        <v>1288480</v>
      </c>
      <c r="U465" s="1">
        <v>83246</v>
      </c>
      <c r="V465" s="274">
        <v>2002</v>
      </c>
      <c r="X465">
        <f t="shared" si="0"/>
        <v>15477.980924008361</v>
      </c>
    </row>
    <row r="466" spans="1:22" ht="12.75">
      <c r="A466">
        <v>539</v>
      </c>
      <c r="B466" t="s">
        <v>33</v>
      </c>
      <c r="D466" t="s">
        <v>822</v>
      </c>
      <c r="E466" t="s">
        <v>61</v>
      </c>
      <c r="F466">
        <v>54895</v>
      </c>
      <c r="G466" t="s">
        <v>38</v>
      </c>
      <c r="H466" t="s">
        <v>714</v>
      </c>
      <c r="I466" t="s">
        <v>48</v>
      </c>
      <c r="J466">
        <v>22</v>
      </c>
      <c r="K466">
        <v>2</v>
      </c>
      <c r="L466" t="s">
        <v>715</v>
      </c>
      <c r="M466" t="s">
        <v>712</v>
      </c>
      <c r="N466" t="s">
        <v>34</v>
      </c>
      <c r="O466" t="s">
        <v>49</v>
      </c>
      <c r="P466"/>
      <c r="Q466" s="1">
        <v>5706</v>
      </c>
      <c r="R466" s="1">
        <v>5706</v>
      </c>
      <c r="S466" s="1">
        <v>12689</v>
      </c>
      <c r="T466" s="1">
        <v>12689</v>
      </c>
      <c r="U466" s="1">
        <v>-10201</v>
      </c>
      <c r="V466" s="274">
        <v>2002</v>
      </c>
    </row>
    <row r="467" spans="1:22" ht="12.75">
      <c r="A467">
        <v>539</v>
      </c>
      <c r="B467" t="s">
        <v>33</v>
      </c>
      <c r="D467" t="s">
        <v>822</v>
      </c>
      <c r="E467" t="s">
        <v>61</v>
      </c>
      <c r="F467">
        <v>54895</v>
      </c>
      <c r="G467" t="s">
        <v>38</v>
      </c>
      <c r="H467" t="s">
        <v>714</v>
      </c>
      <c r="I467" t="s">
        <v>48</v>
      </c>
      <c r="J467">
        <v>22</v>
      </c>
      <c r="K467">
        <v>2</v>
      </c>
      <c r="L467" t="s">
        <v>715</v>
      </c>
      <c r="M467" t="s">
        <v>712</v>
      </c>
      <c r="N467" t="s">
        <v>34</v>
      </c>
      <c r="O467" t="s">
        <v>35</v>
      </c>
      <c r="P467"/>
      <c r="Q467" s="1">
        <v>0</v>
      </c>
      <c r="R467" s="1">
        <v>0</v>
      </c>
      <c r="S467" s="1">
        <v>286898.94</v>
      </c>
      <c r="T467" s="1">
        <v>286898.94</v>
      </c>
      <c r="U467" s="1">
        <v>28202</v>
      </c>
      <c r="V467" s="274">
        <v>2002</v>
      </c>
    </row>
    <row r="468" spans="1:22" ht="12.75">
      <c r="A468">
        <v>540</v>
      </c>
      <c r="B468" t="s">
        <v>33</v>
      </c>
      <c r="D468" t="s">
        <v>823</v>
      </c>
      <c r="E468" t="s">
        <v>824</v>
      </c>
      <c r="F468">
        <v>22379</v>
      </c>
      <c r="G468" t="s">
        <v>38</v>
      </c>
      <c r="H468" t="s">
        <v>714</v>
      </c>
      <c r="I468" t="s">
        <v>48</v>
      </c>
      <c r="J468">
        <v>22</v>
      </c>
      <c r="K468">
        <v>2</v>
      </c>
      <c r="L468" t="s">
        <v>715</v>
      </c>
      <c r="M468" t="s">
        <v>712</v>
      </c>
      <c r="N468" t="s">
        <v>63</v>
      </c>
      <c r="O468" t="s">
        <v>55</v>
      </c>
      <c r="P468" t="s">
        <v>713</v>
      </c>
      <c r="Q468" s="1">
        <v>990.99</v>
      </c>
      <c r="R468" s="1">
        <v>990.99</v>
      </c>
      <c r="S468" s="1">
        <v>5580</v>
      </c>
      <c r="T468" s="1">
        <v>5580</v>
      </c>
      <c r="U468" s="1">
        <v>385.00100000000003</v>
      </c>
      <c r="V468" s="274">
        <v>2002</v>
      </c>
    </row>
    <row r="469" spans="1:22" ht="12.75">
      <c r="A469">
        <v>541</v>
      </c>
      <c r="B469" t="s">
        <v>33</v>
      </c>
      <c r="D469" t="s">
        <v>825</v>
      </c>
      <c r="E469" t="s">
        <v>61</v>
      </c>
      <c r="F469">
        <v>54895</v>
      </c>
      <c r="G469" t="s">
        <v>38</v>
      </c>
      <c r="H469" t="s">
        <v>714</v>
      </c>
      <c r="I469" t="s">
        <v>48</v>
      </c>
      <c r="J469">
        <v>22</v>
      </c>
      <c r="K469">
        <v>2</v>
      </c>
      <c r="L469" t="s">
        <v>715</v>
      </c>
      <c r="M469" t="s">
        <v>712</v>
      </c>
      <c r="N469" t="s">
        <v>34</v>
      </c>
      <c r="O469" t="s">
        <v>35</v>
      </c>
      <c r="P469"/>
      <c r="Q469" s="1">
        <v>0</v>
      </c>
      <c r="R469" s="1">
        <v>0</v>
      </c>
      <c r="S469" s="1">
        <v>358862.77</v>
      </c>
      <c r="T469" s="1">
        <v>358862.77</v>
      </c>
      <c r="U469" s="1">
        <v>35276</v>
      </c>
      <c r="V469" s="274">
        <v>2002</v>
      </c>
    </row>
    <row r="470" spans="1:22" ht="12.75">
      <c r="A470">
        <v>542</v>
      </c>
      <c r="B470" t="s">
        <v>33</v>
      </c>
      <c r="D470" t="s">
        <v>826</v>
      </c>
      <c r="E470" t="s">
        <v>824</v>
      </c>
      <c r="F470">
        <v>22379</v>
      </c>
      <c r="G470" t="s">
        <v>38</v>
      </c>
      <c r="H470" t="s">
        <v>714</v>
      </c>
      <c r="I470" t="s">
        <v>48</v>
      </c>
      <c r="J470">
        <v>22</v>
      </c>
      <c r="K470">
        <v>2</v>
      </c>
      <c r="L470" t="s">
        <v>715</v>
      </c>
      <c r="M470" t="s">
        <v>712</v>
      </c>
      <c r="N470" t="s">
        <v>63</v>
      </c>
      <c r="O470" t="s">
        <v>55</v>
      </c>
      <c r="P470" t="s">
        <v>713</v>
      </c>
      <c r="Q470" s="1">
        <v>4418</v>
      </c>
      <c r="R470" s="1">
        <v>4418</v>
      </c>
      <c r="S470" s="1">
        <v>24873</v>
      </c>
      <c r="T470" s="1">
        <v>24873</v>
      </c>
      <c r="U470" s="1">
        <v>1713.34</v>
      </c>
      <c r="V470" s="274">
        <v>2002</v>
      </c>
    </row>
    <row r="471" spans="1:23" ht="12.75">
      <c r="A471">
        <v>544</v>
      </c>
      <c r="B471" t="s">
        <v>33</v>
      </c>
      <c r="D471" t="s">
        <v>827</v>
      </c>
      <c r="E471" t="s">
        <v>828</v>
      </c>
      <c r="F471">
        <v>22350</v>
      </c>
      <c r="G471" t="s">
        <v>38</v>
      </c>
      <c r="H471" t="s">
        <v>714</v>
      </c>
      <c r="I471" t="s">
        <v>48</v>
      </c>
      <c r="J471">
        <v>22</v>
      </c>
      <c r="K471">
        <v>2</v>
      </c>
      <c r="L471" t="s">
        <v>715</v>
      </c>
      <c r="M471" t="s">
        <v>712</v>
      </c>
      <c r="N471" t="s">
        <v>41</v>
      </c>
      <c r="O471" t="s">
        <v>41</v>
      </c>
      <c r="P471" t="s">
        <v>713</v>
      </c>
      <c r="Q471" s="1">
        <v>4046</v>
      </c>
      <c r="R471" s="1">
        <v>4046</v>
      </c>
      <c r="S471" s="1">
        <v>22940</v>
      </c>
      <c r="T471" s="281">
        <v>22940</v>
      </c>
      <c r="U471" s="1">
        <v>2012</v>
      </c>
      <c r="V471" s="274">
        <v>2002</v>
      </c>
      <c r="W471" s="240" t="s">
        <v>803</v>
      </c>
    </row>
    <row r="472" spans="1:23" ht="12.75">
      <c r="A472">
        <v>544</v>
      </c>
      <c r="B472" t="s">
        <v>33</v>
      </c>
      <c r="D472" t="s">
        <v>827</v>
      </c>
      <c r="E472" t="s">
        <v>828</v>
      </c>
      <c r="F472">
        <v>22350</v>
      </c>
      <c r="G472" t="s">
        <v>38</v>
      </c>
      <c r="H472" t="s">
        <v>714</v>
      </c>
      <c r="I472" t="s">
        <v>48</v>
      </c>
      <c r="J472">
        <v>22</v>
      </c>
      <c r="K472">
        <v>2</v>
      </c>
      <c r="L472" t="s">
        <v>715</v>
      </c>
      <c r="M472" t="s">
        <v>712</v>
      </c>
      <c r="N472" t="s">
        <v>54</v>
      </c>
      <c r="O472" t="s">
        <v>55</v>
      </c>
      <c r="P472" t="s">
        <v>713</v>
      </c>
      <c r="Q472" s="1">
        <v>1875</v>
      </c>
      <c r="R472" s="1">
        <v>1875</v>
      </c>
      <c r="S472" s="1">
        <v>10313</v>
      </c>
      <c r="T472" s="281">
        <v>10313</v>
      </c>
      <c r="U472" s="1">
        <v>966</v>
      </c>
      <c r="V472" s="274">
        <v>2002</v>
      </c>
      <c r="W472" s="240" t="s">
        <v>803</v>
      </c>
    </row>
    <row r="473" spans="1:23" ht="12.75">
      <c r="A473">
        <v>544</v>
      </c>
      <c r="B473" t="s">
        <v>33</v>
      </c>
      <c r="D473" t="s">
        <v>827</v>
      </c>
      <c r="E473" t="s">
        <v>828</v>
      </c>
      <c r="F473">
        <v>22350</v>
      </c>
      <c r="G473" t="s">
        <v>38</v>
      </c>
      <c r="H473" t="s">
        <v>714</v>
      </c>
      <c r="I473" t="s">
        <v>48</v>
      </c>
      <c r="J473">
        <v>22</v>
      </c>
      <c r="K473">
        <v>2</v>
      </c>
      <c r="L473" t="s">
        <v>715</v>
      </c>
      <c r="M473" t="s">
        <v>712</v>
      </c>
      <c r="N473" t="s">
        <v>36</v>
      </c>
      <c r="O473" t="s">
        <v>36</v>
      </c>
      <c r="P473" t="s">
        <v>717</v>
      </c>
      <c r="Q473" s="1">
        <v>4293859</v>
      </c>
      <c r="R473" s="1">
        <v>4293859</v>
      </c>
      <c r="S473" s="1">
        <v>4379737</v>
      </c>
      <c r="T473" s="281">
        <v>4379737</v>
      </c>
      <c r="U473" s="1">
        <v>376062</v>
      </c>
      <c r="V473" s="274">
        <v>2002</v>
      </c>
      <c r="W473" s="240" t="s">
        <v>803</v>
      </c>
    </row>
    <row r="474" spans="1:23" ht="12.75">
      <c r="A474">
        <v>544</v>
      </c>
      <c r="B474" t="s">
        <v>33</v>
      </c>
      <c r="D474" t="s">
        <v>827</v>
      </c>
      <c r="E474" t="s">
        <v>828</v>
      </c>
      <c r="F474">
        <v>22350</v>
      </c>
      <c r="G474" t="s">
        <v>38</v>
      </c>
      <c r="H474" t="s">
        <v>714</v>
      </c>
      <c r="I474" t="s">
        <v>48</v>
      </c>
      <c r="J474">
        <v>22</v>
      </c>
      <c r="K474">
        <v>2</v>
      </c>
      <c r="L474" t="s">
        <v>715</v>
      </c>
      <c r="M474" t="s">
        <v>712</v>
      </c>
      <c r="N474" t="s">
        <v>50</v>
      </c>
      <c r="O474" t="s">
        <v>50</v>
      </c>
      <c r="P474" t="s">
        <v>713</v>
      </c>
      <c r="Q474" s="1">
        <v>206572</v>
      </c>
      <c r="R474" s="1">
        <v>206572</v>
      </c>
      <c r="S474" s="1">
        <v>1301404</v>
      </c>
      <c r="T474" s="281">
        <v>1301404</v>
      </c>
      <c r="U474" s="1">
        <v>110275</v>
      </c>
      <c r="V474" s="274">
        <v>2002</v>
      </c>
      <c r="W474" s="240" t="s">
        <v>803</v>
      </c>
    </row>
    <row r="475" spans="1:23" ht="12.75">
      <c r="A475">
        <v>546</v>
      </c>
      <c r="B475" t="s">
        <v>33</v>
      </c>
      <c r="D475" t="s">
        <v>829</v>
      </c>
      <c r="E475" t="s">
        <v>830</v>
      </c>
      <c r="F475">
        <v>22380</v>
      </c>
      <c r="G475" t="s">
        <v>38</v>
      </c>
      <c r="H475" t="s">
        <v>714</v>
      </c>
      <c r="I475" t="s">
        <v>48</v>
      </c>
      <c r="J475">
        <v>22</v>
      </c>
      <c r="K475">
        <v>2</v>
      </c>
      <c r="L475" t="s">
        <v>715</v>
      </c>
      <c r="M475" t="s">
        <v>712</v>
      </c>
      <c r="N475" t="s">
        <v>41</v>
      </c>
      <c r="O475" t="s">
        <v>41</v>
      </c>
      <c r="P475" t="s">
        <v>713</v>
      </c>
      <c r="Q475" s="1">
        <v>3874</v>
      </c>
      <c r="R475" s="1">
        <v>3874</v>
      </c>
      <c r="S475" s="1">
        <v>22472</v>
      </c>
      <c r="T475" s="280">
        <v>22472</v>
      </c>
      <c r="U475" s="1">
        <v>1822</v>
      </c>
      <c r="V475" s="274">
        <v>2002</v>
      </c>
      <c r="W475" t="s">
        <v>803</v>
      </c>
    </row>
    <row r="476" spans="1:23" ht="12.75">
      <c r="A476">
        <v>546</v>
      </c>
      <c r="B476" t="s">
        <v>33</v>
      </c>
      <c r="D476" t="s">
        <v>829</v>
      </c>
      <c r="E476" t="s">
        <v>830</v>
      </c>
      <c r="F476">
        <v>22380</v>
      </c>
      <c r="G476" t="s">
        <v>38</v>
      </c>
      <c r="H476" t="s">
        <v>714</v>
      </c>
      <c r="I476" t="s">
        <v>48</v>
      </c>
      <c r="J476">
        <v>22</v>
      </c>
      <c r="K476">
        <v>2</v>
      </c>
      <c r="L476" t="s">
        <v>715</v>
      </c>
      <c r="M476" t="s">
        <v>712</v>
      </c>
      <c r="N476" t="s">
        <v>36</v>
      </c>
      <c r="O476" t="s">
        <v>36</v>
      </c>
      <c r="P476" t="s">
        <v>719</v>
      </c>
      <c r="Q476" s="1">
        <v>0</v>
      </c>
      <c r="R476" s="1">
        <v>0</v>
      </c>
      <c r="S476" s="1">
        <v>0</v>
      </c>
      <c r="T476" s="280">
        <v>0</v>
      </c>
      <c r="U476" s="1">
        <v>0</v>
      </c>
      <c r="V476" s="274">
        <v>2002</v>
      </c>
      <c r="W476" t="s">
        <v>803</v>
      </c>
    </row>
    <row r="477" spans="1:23" ht="12.75">
      <c r="A477">
        <v>546</v>
      </c>
      <c r="B477" t="s">
        <v>33</v>
      </c>
      <c r="D477" t="s">
        <v>829</v>
      </c>
      <c r="E477" t="s">
        <v>830</v>
      </c>
      <c r="F477">
        <v>22380</v>
      </c>
      <c r="G477" t="s">
        <v>38</v>
      </c>
      <c r="H477" t="s">
        <v>714</v>
      </c>
      <c r="I477" t="s">
        <v>48</v>
      </c>
      <c r="J477">
        <v>22</v>
      </c>
      <c r="K477">
        <v>2</v>
      </c>
      <c r="L477" t="s">
        <v>715</v>
      </c>
      <c r="M477" t="s">
        <v>712</v>
      </c>
      <c r="N477" t="s">
        <v>36</v>
      </c>
      <c r="O477" t="s">
        <v>36</v>
      </c>
      <c r="P477" t="s">
        <v>717</v>
      </c>
      <c r="Q477" s="1">
        <v>427159</v>
      </c>
      <c r="R477" s="1">
        <v>427159</v>
      </c>
      <c r="S477" s="1">
        <v>439973</v>
      </c>
      <c r="T477" s="280">
        <v>439973</v>
      </c>
      <c r="U477" s="1">
        <v>36648</v>
      </c>
      <c r="V477" s="274">
        <v>2002</v>
      </c>
      <c r="W477" t="s">
        <v>803</v>
      </c>
    </row>
    <row r="478" spans="1:23" ht="12.75">
      <c r="A478">
        <v>546</v>
      </c>
      <c r="B478" t="s">
        <v>33</v>
      </c>
      <c r="D478" t="s">
        <v>829</v>
      </c>
      <c r="E478" t="s">
        <v>830</v>
      </c>
      <c r="F478">
        <v>22380</v>
      </c>
      <c r="G478" t="s">
        <v>38</v>
      </c>
      <c r="H478" t="s">
        <v>714</v>
      </c>
      <c r="I478" t="s">
        <v>48</v>
      </c>
      <c r="J478">
        <v>22</v>
      </c>
      <c r="K478">
        <v>2</v>
      </c>
      <c r="L478" t="s">
        <v>715</v>
      </c>
      <c r="M478" t="s">
        <v>712</v>
      </c>
      <c r="N478" t="s">
        <v>50</v>
      </c>
      <c r="O478" t="s">
        <v>50</v>
      </c>
      <c r="P478" t="s">
        <v>713</v>
      </c>
      <c r="Q478" s="1">
        <v>490076</v>
      </c>
      <c r="R478" s="1">
        <v>490076</v>
      </c>
      <c r="S478" s="1">
        <v>3135597</v>
      </c>
      <c r="T478" s="280">
        <v>3135597</v>
      </c>
      <c r="U478" s="1">
        <v>261343</v>
      </c>
      <c r="V478" s="274">
        <v>2002</v>
      </c>
      <c r="W478" t="s">
        <v>803</v>
      </c>
    </row>
    <row r="479" spans="1:23" ht="12.75">
      <c r="A479">
        <v>548</v>
      </c>
      <c r="B479" t="s">
        <v>33</v>
      </c>
      <c r="D479" t="s">
        <v>831</v>
      </c>
      <c r="E479" t="s">
        <v>832</v>
      </c>
      <c r="F479">
        <v>13922</v>
      </c>
      <c r="G479" t="s">
        <v>38</v>
      </c>
      <c r="H479" t="s">
        <v>714</v>
      </c>
      <c r="I479" t="s">
        <v>48</v>
      </c>
      <c r="J479">
        <v>22</v>
      </c>
      <c r="K479">
        <v>2</v>
      </c>
      <c r="L479" t="s">
        <v>715</v>
      </c>
      <c r="M479" t="s">
        <v>712</v>
      </c>
      <c r="N479" t="s">
        <v>41</v>
      </c>
      <c r="O479" t="s">
        <v>41</v>
      </c>
      <c r="P479" t="s">
        <v>713</v>
      </c>
      <c r="Q479" s="1">
        <v>13717</v>
      </c>
      <c r="R479" s="1">
        <v>13717</v>
      </c>
      <c r="S479" s="1">
        <v>79559</v>
      </c>
      <c r="T479" s="280">
        <v>79559</v>
      </c>
      <c r="U479" s="1">
        <v>7062</v>
      </c>
      <c r="V479" s="274">
        <v>2002</v>
      </c>
      <c r="W479" t="s">
        <v>803</v>
      </c>
    </row>
    <row r="480" spans="1:23" ht="12.75">
      <c r="A480">
        <v>548</v>
      </c>
      <c r="B480" t="s">
        <v>33</v>
      </c>
      <c r="D480" t="s">
        <v>831</v>
      </c>
      <c r="E480" t="s">
        <v>832</v>
      </c>
      <c r="F480">
        <v>13922</v>
      </c>
      <c r="G480" t="s">
        <v>38</v>
      </c>
      <c r="H480" t="s">
        <v>714</v>
      </c>
      <c r="I480" t="s">
        <v>48</v>
      </c>
      <c r="J480">
        <v>22</v>
      </c>
      <c r="K480">
        <v>2</v>
      </c>
      <c r="L480" t="s">
        <v>715</v>
      </c>
      <c r="M480" t="s">
        <v>712</v>
      </c>
      <c r="N480" t="s">
        <v>50</v>
      </c>
      <c r="O480" t="s">
        <v>50</v>
      </c>
      <c r="P480" t="s">
        <v>713</v>
      </c>
      <c r="Q480" s="1">
        <v>461867</v>
      </c>
      <c r="R480" s="1">
        <v>461867</v>
      </c>
      <c r="S480" s="1">
        <v>2955949</v>
      </c>
      <c r="T480" s="280">
        <v>2955949</v>
      </c>
      <c r="U480" s="1">
        <v>260953</v>
      </c>
      <c r="V480" s="274">
        <v>2002</v>
      </c>
      <c r="W480" t="s">
        <v>803</v>
      </c>
    </row>
    <row r="481" spans="1:22" ht="12.75">
      <c r="A481">
        <v>549</v>
      </c>
      <c r="B481" t="s">
        <v>33</v>
      </c>
      <c r="D481" t="s">
        <v>833</v>
      </c>
      <c r="E481" t="s">
        <v>834</v>
      </c>
      <c r="F481">
        <v>4176</v>
      </c>
      <c r="G481" t="s">
        <v>38</v>
      </c>
      <c r="H481" t="s">
        <v>714</v>
      </c>
      <c r="I481" t="s">
        <v>48</v>
      </c>
      <c r="J481">
        <v>22</v>
      </c>
      <c r="K481">
        <v>2</v>
      </c>
      <c r="L481" t="s">
        <v>715</v>
      </c>
      <c r="M481" t="s">
        <v>712</v>
      </c>
      <c r="N481" t="s">
        <v>34</v>
      </c>
      <c r="O481" t="s">
        <v>35</v>
      </c>
      <c r="P481"/>
      <c r="Q481" s="1">
        <v>0</v>
      </c>
      <c r="R481" s="1">
        <v>0</v>
      </c>
      <c r="S481" s="1">
        <v>6185.17</v>
      </c>
      <c r="T481" s="1">
        <v>6185.17</v>
      </c>
      <c r="U481" s="1">
        <v>608</v>
      </c>
      <c r="V481" s="274">
        <v>2002</v>
      </c>
    </row>
    <row r="482" spans="1:22" ht="12.75">
      <c r="A482">
        <v>551</v>
      </c>
      <c r="B482" t="s">
        <v>33</v>
      </c>
      <c r="D482" t="s">
        <v>835</v>
      </c>
      <c r="E482" t="s">
        <v>61</v>
      </c>
      <c r="F482">
        <v>54895</v>
      </c>
      <c r="G482" t="s">
        <v>38</v>
      </c>
      <c r="H482" t="s">
        <v>714</v>
      </c>
      <c r="I482" t="s">
        <v>48</v>
      </c>
      <c r="J482">
        <v>22</v>
      </c>
      <c r="K482">
        <v>2</v>
      </c>
      <c r="L482" t="s">
        <v>715</v>
      </c>
      <c r="M482" t="s">
        <v>712</v>
      </c>
      <c r="N482" t="s">
        <v>34</v>
      </c>
      <c r="O482" t="s">
        <v>35</v>
      </c>
      <c r="P482"/>
      <c r="Q482" s="1">
        <v>0</v>
      </c>
      <c r="R482" s="1">
        <v>0</v>
      </c>
      <c r="S482" s="1">
        <v>53255.64</v>
      </c>
      <c r="T482" s="1">
        <v>53255.64</v>
      </c>
      <c r="U482" s="1">
        <v>5235</v>
      </c>
      <c r="V482" s="274">
        <v>2002</v>
      </c>
    </row>
    <row r="483" spans="1:22" ht="12.75">
      <c r="A483">
        <v>552</v>
      </c>
      <c r="B483" t="s">
        <v>33</v>
      </c>
      <c r="D483" t="s">
        <v>836</v>
      </c>
      <c r="E483" t="s">
        <v>61</v>
      </c>
      <c r="F483">
        <v>54895</v>
      </c>
      <c r="G483" t="s">
        <v>38</v>
      </c>
      <c r="H483" t="s">
        <v>714</v>
      </c>
      <c r="I483" t="s">
        <v>48</v>
      </c>
      <c r="J483">
        <v>22</v>
      </c>
      <c r="K483">
        <v>2</v>
      </c>
      <c r="L483" t="s">
        <v>715</v>
      </c>
      <c r="M483" t="s">
        <v>712</v>
      </c>
      <c r="N483" t="s">
        <v>34</v>
      </c>
      <c r="O483" t="s">
        <v>35</v>
      </c>
      <c r="P483"/>
      <c r="Q483" s="1">
        <v>0</v>
      </c>
      <c r="R483" s="1">
        <v>0</v>
      </c>
      <c r="S483" s="1">
        <v>928896.64</v>
      </c>
      <c r="T483" s="1">
        <v>928896.64</v>
      </c>
      <c r="U483" s="1">
        <v>91310</v>
      </c>
      <c r="V483" s="274">
        <v>2002</v>
      </c>
    </row>
    <row r="484" spans="1:22" ht="12.75">
      <c r="A484">
        <v>553</v>
      </c>
      <c r="B484" t="s">
        <v>33</v>
      </c>
      <c r="D484" t="s">
        <v>837</v>
      </c>
      <c r="E484" t="s">
        <v>61</v>
      </c>
      <c r="F484">
        <v>54895</v>
      </c>
      <c r="G484" t="s">
        <v>38</v>
      </c>
      <c r="H484" t="s">
        <v>714</v>
      </c>
      <c r="I484" t="s">
        <v>48</v>
      </c>
      <c r="J484">
        <v>22</v>
      </c>
      <c r="K484">
        <v>2</v>
      </c>
      <c r="L484" t="s">
        <v>715</v>
      </c>
      <c r="M484" t="s">
        <v>712</v>
      </c>
      <c r="N484" t="s">
        <v>34</v>
      </c>
      <c r="O484" t="s">
        <v>35</v>
      </c>
      <c r="P484"/>
      <c r="Q484" s="1">
        <v>0</v>
      </c>
      <c r="R484" s="1">
        <v>0</v>
      </c>
      <c r="S484" s="1">
        <v>760299.5</v>
      </c>
      <c r="T484" s="1">
        <v>760299.5</v>
      </c>
      <c r="U484" s="1">
        <v>74737</v>
      </c>
      <c r="V484" s="274">
        <v>2002</v>
      </c>
    </row>
    <row r="485" spans="1:22" ht="12.75">
      <c r="A485">
        <v>554</v>
      </c>
      <c r="B485" t="s">
        <v>33</v>
      </c>
      <c r="D485" t="s">
        <v>838</v>
      </c>
      <c r="E485" t="s">
        <v>61</v>
      </c>
      <c r="F485">
        <v>54895</v>
      </c>
      <c r="G485" t="s">
        <v>38</v>
      </c>
      <c r="H485" t="s">
        <v>714</v>
      </c>
      <c r="I485" t="s">
        <v>48</v>
      </c>
      <c r="J485">
        <v>22</v>
      </c>
      <c r="K485">
        <v>2</v>
      </c>
      <c r="L485" t="s">
        <v>715</v>
      </c>
      <c r="M485" t="s">
        <v>712</v>
      </c>
      <c r="N485" t="s">
        <v>34</v>
      </c>
      <c r="O485" t="s">
        <v>35</v>
      </c>
      <c r="P485"/>
      <c r="Q485" s="1">
        <v>0</v>
      </c>
      <c r="R485" s="1">
        <v>0</v>
      </c>
      <c r="S485" s="1">
        <v>45208.83</v>
      </c>
      <c r="T485" s="1">
        <v>45208.83</v>
      </c>
      <c r="U485" s="1">
        <v>4444</v>
      </c>
      <c r="V485" s="274">
        <v>2002</v>
      </c>
    </row>
    <row r="486" spans="1:22" ht="12.75">
      <c r="A486">
        <v>557</v>
      </c>
      <c r="B486" t="s">
        <v>33</v>
      </c>
      <c r="D486" t="s">
        <v>839</v>
      </c>
      <c r="E486" t="s">
        <v>61</v>
      </c>
      <c r="F486">
        <v>54895</v>
      </c>
      <c r="G486" t="s">
        <v>38</v>
      </c>
      <c r="H486" t="s">
        <v>714</v>
      </c>
      <c r="I486" t="s">
        <v>48</v>
      </c>
      <c r="J486">
        <v>22</v>
      </c>
      <c r="K486">
        <v>2</v>
      </c>
      <c r="L486" t="s">
        <v>715</v>
      </c>
      <c r="M486" t="s">
        <v>712</v>
      </c>
      <c r="N486" t="s">
        <v>41</v>
      </c>
      <c r="O486" t="s">
        <v>41</v>
      </c>
      <c r="P486" t="s">
        <v>713</v>
      </c>
      <c r="Q486" s="1">
        <v>2326.62</v>
      </c>
      <c r="R486" s="1">
        <v>2326.62</v>
      </c>
      <c r="S486" s="1">
        <v>13494</v>
      </c>
      <c r="T486" s="1">
        <v>13494</v>
      </c>
      <c r="U486" s="1">
        <v>437</v>
      </c>
      <c r="V486" s="274">
        <v>2002</v>
      </c>
    </row>
    <row r="487" spans="1:22" ht="12.75">
      <c r="A487">
        <v>557</v>
      </c>
      <c r="B487" t="s">
        <v>33</v>
      </c>
      <c r="D487" t="s">
        <v>839</v>
      </c>
      <c r="E487" t="s">
        <v>61</v>
      </c>
      <c r="F487">
        <v>54895</v>
      </c>
      <c r="G487" t="s">
        <v>38</v>
      </c>
      <c r="H487" t="s">
        <v>714</v>
      </c>
      <c r="I487" t="s">
        <v>48</v>
      </c>
      <c r="J487">
        <v>22</v>
      </c>
      <c r="K487">
        <v>2</v>
      </c>
      <c r="L487" t="s">
        <v>715</v>
      </c>
      <c r="M487" t="s">
        <v>712</v>
      </c>
      <c r="N487" t="s">
        <v>34</v>
      </c>
      <c r="O487" t="s">
        <v>35</v>
      </c>
      <c r="P487"/>
      <c r="Q487" s="1">
        <v>0</v>
      </c>
      <c r="R487" s="1">
        <v>0</v>
      </c>
      <c r="S487" s="1">
        <v>58565.97</v>
      </c>
      <c r="T487" s="1">
        <v>58565.97</v>
      </c>
      <c r="U487" s="1">
        <v>5757</v>
      </c>
      <c r="V487" s="274">
        <v>2002</v>
      </c>
    </row>
    <row r="488" spans="1:22" ht="12.75">
      <c r="A488">
        <v>559</v>
      </c>
      <c r="B488" t="s">
        <v>33</v>
      </c>
      <c r="D488" t="s">
        <v>840</v>
      </c>
      <c r="E488" t="s">
        <v>841</v>
      </c>
      <c r="F488">
        <v>6207</v>
      </c>
      <c r="G488" t="s">
        <v>38</v>
      </c>
      <c r="H488" t="s">
        <v>714</v>
      </c>
      <c r="I488" t="s">
        <v>48</v>
      </c>
      <c r="J488">
        <v>22</v>
      </c>
      <c r="K488">
        <v>1</v>
      </c>
      <c r="L488" t="s">
        <v>711</v>
      </c>
      <c r="M488" t="s">
        <v>712</v>
      </c>
      <c r="N488" t="s">
        <v>34</v>
      </c>
      <c r="O488" t="s">
        <v>35</v>
      </c>
      <c r="P488"/>
      <c r="Q488" s="1">
        <v>0</v>
      </c>
      <c r="R488" s="1">
        <v>0</v>
      </c>
      <c r="S488" s="1">
        <v>186806.76</v>
      </c>
      <c r="T488" s="1">
        <v>186806.76</v>
      </c>
      <c r="U488" s="1">
        <v>18363</v>
      </c>
      <c r="V488" s="274">
        <v>2002</v>
      </c>
    </row>
    <row r="489" spans="1:22" ht="12.75">
      <c r="A489">
        <v>560</v>
      </c>
      <c r="B489" t="s">
        <v>33</v>
      </c>
      <c r="D489" t="s">
        <v>842</v>
      </c>
      <c r="E489" t="s">
        <v>61</v>
      </c>
      <c r="F489">
        <v>54895</v>
      </c>
      <c r="G489" t="s">
        <v>38</v>
      </c>
      <c r="H489" t="s">
        <v>714</v>
      </c>
      <c r="I489" t="s">
        <v>48</v>
      </c>
      <c r="J489">
        <v>22</v>
      </c>
      <c r="K489">
        <v>2</v>
      </c>
      <c r="L489" t="s">
        <v>715</v>
      </c>
      <c r="M489" t="s">
        <v>712</v>
      </c>
      <c r="N489" t="s">
        <v>34</v>
      </c>
      <c r="O489" t="s">
        <v>35</v>
      </c>
      <c r="P489"/>
      <c r="Q489" s="1">
        <v>0</v>
      </c>
      <c r="R489" s="1">
        <v>0</v>
      </c>
      <c r="S489" s="1">
        <v>333074.18</v>
      </c>
      <c r="T489" s="1">
        <v>333074.18</v>
      </c>
      <c r="U489" s="1">
        <v>32741</v>
      </c>
      <c r="V489" s="274">
        <v>2002</v>
      </c>
    </row>
    <row r="490" spans="1:22" ht="12.75">
      <c r="A490">
        <v>561</v>
      </c>
      <c r="B490" t="s">
        <v>33</v>
      </c>
      <c r="D490" t="s">
        <v>843</v>
      </c>
      <c r="E490" t="s">
        <v>824</v>
      </c>
      <c r="F490">
        <v>22379</v>
      </c>
      <c r="G490" t="s">
        <v>38</v>
      </c>
      <c r="H490" t="s">
        <v>714</v>
      </c>
      <c r="I490" t="s">
        <v>48</v>
      </c>
      <c r="J490">
        <v>22</v>
      </c>
      <c r="K490">
        <v>2</v>
      </c>
      <c r="L490" t="s">
        <v>715</v>
      </c>
      <c r="M490" t="s">
        <v>712</v>
      </c>
      <c r="N490" t="s">
        <v>63</v>
      </c>
      <c r="O490" t="s">
        <v>55</v>
      </c>
      <c r="P490" t="s">
        <v>713</v>
      </c>
      <c r="Q490" s="1">
        <v>693.01</v>
      </c>
      <c r="R490" s="1">
        <v>693.01</v>
      </c>
      <c r="S490" s="1">
        <v>3902</v>
      </c>
      <c r="T490" s="1">
        <v>3902</v>
      </c>
      <c r="U490" s="1">
        <v>263.999</v>
      </c>
      <c r="V490" s="274">
        <v>2002</v>
      </c>
    </row>
    <row r="491" spans="1:23" ht="12.75">
      <c r="A491">
        <v>562</v>
      </c>
      <c r="B491" t="s">
        <v>33</v>
      </c>
      <c r="D491" t="s">
        <v>844</v>
      </c>
      <c r="E491" t="s">
        <v>845</v>
      </c>
      <c r="F491">
        <v>12490</v>
      </c>
      <c r="G491" t="s">
        <v>38</v>
      </c>
      <c r="H491" t="s">
        <v>714</v>
      </c>
      <c r="I491" t="s">
        <v>48</v>
      </c>
      <c r="J491">
        <v>22</v>
      </c>
      <c r="K491">
        <v>2</v>
      </c>
      <c r="L491" t="s">
        <v>715</v>
      </c>
      <c r="M491" t="s">
        <v>712</v>
      </c>
      <c r="N491" t="s">
        <v>41</v>
      </c>
      <c r="O491" t="s">
        <v>41</v>
      </c>
      <c r="P491" t="s">
        <v>713</v>
      </c>
      <c r="Q491" s="1">
        <v>1155.37</v>
      </c>
      <c r="R491" s="1">
        <v>1155.37</v>
      </c>
      <c r="S491" s="1">
        <v>6702</v>
      </c>
      <c r="T491" s="280">
        <v>6702</v>
      </c>
      <c r="U491" s="1">
        <v>613.6320000000001</v>
      </c>
      <c r="V491" s="274">
        <v>2002</v>
      </c>
      <c r="W491" t="s">
        <v>803</v>
      </c>
    </row>
    <row r="492" spans="1:23" ht="12.75">
      <c r="A492">
        <v>562</v>
      </c>
      <c r="B492" t="s">
        <v>33</v>
      </c>
      <c r="D492" t="s">
        <v>844</v>
      </c>
      <c r="E492" t="s">
        <v>845</v>
      </c>
      <c r="F492">
        <v>12490</v>
      </c>
      <c r="G492" t="s">
        <v>38</v>
      </c>
      <c r="H492" t="s">
        <v>714</v>
      </c>
      <c r="I492" t="s">
        <v>48</v>
      </c>
      <c r="J492">
        <v>22</v>
      </c>
      <c r="K492">
        <v>2</v>
      </c>
      <c r="L492" t="s">
        <v>715</v>
      </c>
      <c r="M492" t="s">
        <v>712</v>
      </c>
      <c r="N492" t="s">
        <v>63</v>
      </c>
      <c r="O492" t="s">
        <v>55</v>
      </c>
      <c r="P492" t="s">
        <v>713</v>
      </c>
      <c r="Q492" s="1">
        <v>498</v>
      </c>
      <c r="R492" s="1">
        <v>498</v>
      </c>
      <c r="S492" s="1">
        <v>2812</v>
      </c>
      <c r="T492" s="280">
        <v>2812</v>
      </c>
      <c r="U492" s="1">
        <v>183.26</v>
      </c>
      <c r="V492" s="274">
        <v>2002</v>
      </c>
      <c r="W492" t="s">
        <v>803</v>
      </c>
    </row>
    <row r="493" spans="1:23" ht="12.75">
      <c r="A493">
        <v>562</v>
      </c>
      <c r="B493" t="s">
        <v>33</v>
      </c>
      <c r="D493" t="s">
        <v>844</v>
      </c>
      <c r="E493" t="s">
        <v>845</v>
      </c>
      <c r="F493">
        <v>12490</v>
      </c>
      <c r="G493" t="s">
        <v>38</v>
      </c>
      <c r="H493" t="s">
        <v>714</v>
      </c>
      <c r="I493" t="s">
        <v>48</v>
      </c>
      <c r="J493">
        <v>22</v>
      </c>
      <c r="K493">
        <v>2</v>
      </c>
      <c r="L493" t="s">
        <v>715</v>
      </c>
      <c r="M493" t="s">
        <v>712</v>
      </c>
      <c r="N493" t="s">
        <v>36</v>
      </c>
      <c r="O493" t="s">
        <v>36</v>
      </c>
      <c r="P493" t="s">
        <v>717</v>
      </c>
      <c r="Q493" s="1">
        <v>3476720.71</v>
      </c>
      <c r="R493" s="1">
        <v>3476720.71</v>
      </c>
      <c r="S493" s="1">
        <v>3543587</v>
      </c>
      <c r="T493" s="280">
        <v>3543587</v>
      </c>
      <c r="U493" s="1">
        <v>309256.933</v>
      </c>
      <c r="V493" s="274">
        <v>2002</v>
      </c>
      <c r="W493" t="s">
        <v>803</v>
      </c>
    </row>
    <row r="494" spans="1:23" ht="12.75">
      <c r="A494">
        <v>562</v>
      </c>
      <c r="B494" t="s">
        <v>33</v>
      </c>
      <c r="D494" t="s">
        <v>844</v>
      </c>
      <c r="E494" t="s">
        <v>845</v>
      </c>
      <c r="F494">
        <v>12490</v>
      </c>
      <c r="G494" t="s">
        <v>38</v>
      </c>
      <c r="H494" t="s">
        <v>714</v>
      </c>
      <c r="I494" t="s">
        <v>48</v>
      </c>
      <c r="J494">
        <v>22</v>
      </c>
      <c r="K494">
        <v>2</v>
      </c>
      <c r="L494" t="s">
        <v>715</v>
      </c>
      <c r="M494" t="s">
        <v>712</v>
      </c>
      <c r="N494" t="s">
        <v>50</v>
      </c>
      <c r="O494" t="s">
        <v>50</v>
      </c>
      <c r="P494" t="s">
        <v>713</v>
      </c>
      <c r="Q494" s="1">
        <v>425243.13</v>
      </c>
      <c r="R494" s="1">
        <v>425243.13</v>
      </c>
      <c r="S494" s="1">
        <v>2618106</v>
      </c>
      <c r="T494" s="280">
        <v>2618106</v>
      </c>
      <c r="U494" s="1">
        <v>232336.903</v>
      </c>
      <c r="V494" s="274">
        <v>2002</v>
      </c>
      <c r="W494" t="s">
        <v>803</v>
      </c>
    </row>
    <row r="495" spans="1:22" ht="12.75">
      <c r="A495">
        <v>563</v>
      </c>
      <c r="B495" t="s">
        <v>33</v>
      </c>
      <c r="D495" t="s">
        <v>846</v>
      </c>
      <c r="E495" t="s">
        <v>847</v>
      </c>
      <c r="F495">
        <v>29868</v>
      </c>
      <c r="G495" t="s">
        <v>38</v>
      </c>
      <c r="H495" t="s">
        <v>714</v>
      </c>
      <c r="I495" t="s">
        <v>48</v>
      </c>
      <c r="J495">
        <v>22</v>
      </c>
      <c r="K495">
        <v>2</v>
      </c>
      <c r="L495" t="s">
        <v>715</v>
      </c>
      <c r="M495" t="s">
        <v>712</v>
      </c>
      <c r="N495" t="s">
        <v>54</v>
      </c>
      <c r="O495" t="s">
        <v>55</v>
      </c>
      <c r="P495" t="s">
        <v>713</v>
      </c>
      <c r="Q495" s="1">
        <v>15909</v>
      </c>
      <c r="R495" s="1">
        <v>15909</v>
      </c>
      <c r="S495" s="1">
        <v>91455</v>
      </c>
      <c r="T495" s="1">
        <v>91455</v>
      </c>
      <c r="U495" s="1">
        <v>5477</v>
      </c>
      <c r="V495" s="274">
        <v>2002</v>
      </c>
    </row>
    <row r="496" spans="1:22" ht="12.75">
      <c r="A496">
        <v>565</v>
      </c>
      <c r="B496" t="s">
        <v>33</v>
      </c>
      <c r="D496" t="s">
        <v>848</v>
      </c>
      <c r="E496" t="s">
        <v>824</v>
      </c>
      <c r="F496">
        <v>22379</v>
      </c>
      <c r="G496" t="s">
        <v>38</v>
      </c>
      <c r="H496" t="s">
        <v>714</v>
      </c>
      <c r="I496" t="s">
        <v>48</v>
      </c>
      <c r="J496">
        <v>22</v>
      </c>
      <c r="K496">
        <v>2</v>
      </c>
      <c r="L496" t="s">
        <v>715</v>
      </c>
      <c r="M496" t="s">
        <v>712</v>
      </c>
      <c r="N496" t="s">
        <v>63</v>
      </c>
      <c r="O496" t="s">
        <v>55</v>
      </c>
      <c r="P496" t="s">
        <v>713</v>
      </c>
      <c r="Q496" s="1">
        <v>828</v>
      </c>
      <c r="R496" s="1">
        <v>828</v>
      </c>
      <c r="S496" s="1">
        <v>4662</v>
      </c>
      <c r="T496" s="1">
        <v>4662</v>
      </c>
      <c r="U496" s="1">
        <v>329</v>
      </c>
      <c r="V496" s="274">
        <v>2002</v>
      </c>
    </row>
    <row r="497" spans="1:22" ht="12.75">
      <c r="A497">
        <v>566</v>
      </c>
      <c r="B497" t="s">
        <v>33</v>
      </c>
      <c r="D497" t="s">
        <v>849</v>
      </c>
      <c r="E497" t="s">
        <v>850</v>
      </c>
      <c r="F497">
        <v>5221</v>
      </c>
      <c r="G497" t="s">
        <v>38</v>
      </c>
      <c r="H497" t="s">
        <v>714</v>
      </c>
      <c r="I497" t="s">
        <v>48</v>
      </c>
      <c r="J497">
        <v>22</v>
      </c>
      <c r="K497">
        <v>2</v>
      </c>
      <c r="L497" t="s">
        <v>715</v>
      </c>
      <c r="M497" t="s">
        <v>712</v>
      </c>
      <c r="N497" t="s">
        <v>45</v>
      </c>
      <c r="O497" t="s">
        <v>45</v>
      </c>
      <c r="P497"/>
      <c r="Q497" s="1">
        <v>0</v>
      </c>
      <c r="R497" s="1">
        <v>0</v>
      </c>
      <c r="S497" s="1">
        <v>155776597</v>
      </c>
      <c r="T497" s="1">
        <v>155776597</v>
      </c>
      <c r="U497" s="1">
        <v>14918272</v>
      </c>
      <c r="V497" s="274">
        <v>2002</v>
      </c>
    </row>
    <row r="498" spans="1:23" ht="12.75">
      <c r="A498">
        <v>568</v>
      </c>
      <c r="B498" t="s">
        <v>33</v>
      </c>
      <c r="D498" t="s">
        <v>851</v>
      </c>
      <c r="E498" t="s">
        <v>852</v>
      </c>
      <c r="F498">
        <v>15452</v>
      </c>
      <c r="G498" t="s">
        <v>38</v>
      </c>
      <c r="H498" t="s">
        <v>714</v>
      </c>
      <c r="I498" t="s">
        <v>48</v>
      </c>
      <c r="J498">
        <v>22</v>
      </c>
      <c r="K498">
        <v>2</v>
      </c>
      <c r="L498" t="s">
        <v>715</v>
      </c>
      <c r="M498" t="s">
        <v>712</v>
      </c>
      <c r="N498" t="s">
        <v>39</v>
      </c>
      <c r="O498" t="s">
        <v>40</v>
      </c>
      <c r="P498" t="s">
        <v>721</v>
      </c>
      <c r="Q498" s="1">
        <v>695765</v>
      </c>
      <c r="R498" s="1">
        <v>695765</v>
      </c>
      <c r="S498" s="1">
        <v>14899907</v>
      </c>
      <c r="T498" s="280">
        <v>14899907</v>
      </c>
      <c r="U498" s="1">
        <v>1454426</v>
      </c>
      <c r="V498" s="274">
        <v>2002</v>
      </c>
      <c r="W498" t="s">
        <v>803</v>
      </c>
    </row>
    <row r="499" spans="1:23" ht="12.75">
      <c r="A499">
        <v>568</v>
      </c>
      <c r="B499" t="s">
        <v>33</v>
      </c>
      <c r="D499" t="s">
        <v>851</v>
      </c>
      <c r="E499" t="s">
        <v>852</v>
      </c>
      <c r="F499">
        <v>15452</v>
      </c>
      <c r="G499" t="s">
        <v>38</v>
      </c>
      <c r="H499" t="s">
        <v>714</v>
      </c>
      <c r="I499" t="s">
        <v>48</v>
      </c>
      <c r="J499">
        <v>22</v>
      </c>
      <c r="K499">
        <v>2</v>
      </c>
      <c r="L499" t="s">
        <v>715</v>
      </c>
      <c r="M499" t="s">
        <v>712</v>
      </c>
      <c r="N499" t="s">
        <v>41</v>
      </c>
      <c r="O499" t="s">
        <v>41</v>
      </c>
      <c r="P499" t="s">
        <v>713</v>
      </c>
      <c r="Q499" s="1">
        <v>4529</v>
      </c>
      <c r="R499" s="1">
        <v>4529</v>
      </c>
      <c r="S499" s="1">
        <v>26394</v>
      </c>
      <c r="T499" s="280">
        <v>26394</v>
      </c>
      <c r="U499" s="1">
        <v>2328</v>
      </c>
      <c r="V499" s="274">
        <v>2002</v>
      </c>
      <c r="W499" t="s">
        <v>803</v>
      </c>
    </row>
    <row r="500" spans="1:23" ht="12.75">
      <c r="A500">
        <v>568</v>
      </c>
      <c r="B500" t="s">
        <v>33</v>
      </c>
      <c r="D500" t="s">
        <v>851</v>
      </c>
      <c r="E500" t="s">
        <v>852</v>
      </c>
      <c r="F500">
        <v>15452</v>
      </c>
      <c r="G500" t="s">
        <v>38</v>
      </c>
      <c r="H500" t="s">
        <v>714</v>
      </c>
      <c r="I500" t="s">
        <v>48</v>
      </c>
      <c r="J500">
        <v>22</v>
      </c>
      <c r="K500">
        <v>2</v>
      </c>
      <c r="L500" t="s">
        <v>715</v>
      </c>
      <c r="M500" t="s">
        <v>712</v>
      </c>
      <c r="N500" t="s">
        <v>54</v>
      </c>
      <c r="O500" t="s">
        <v>55</v>
      </c>
      <c r="P500" t="s">
        <v>713</v>
      </c>
      <c r="Q500" s="1">
        <v>116</v>
      </c>
      <c r="R500" s="1">
        <v>116</v>
      </c>
      <c r="S500" s="1">
        <v>658</v>
      </c>
      <c r="T500" s="280">
        <v>658</v>
      </c>
      <c r="U500" s="1">
        <v>0</v>
      </c>
      <c r="V500" s="274">
        <v>2002</v>
      </c>
      <c r="W500" t="s">
        <v>803</v>
      </c>
    </row>
    <row r="501" spans="1:23" ht="12.75">
      <c r="A501">
        <v>568</v>
      </c>
      <c r="B501" t="s">
        <v>33</v>
      </c>
      <c r="D501" t="s">
        <v>851</v>
      </c>
      <c r="E501" t="s">
        <v>852</v>
      </c>
      <c r="F501">
        <v>15452</v>
      </c>
      <c r="G501" t="s">
        <v>38</v>
      </c>
      <c r="H501" t="s">
        <v>714</v>
      </c>
      <c r="I501" t="s">
        <v>48</v>
      </c>
      <c r="J501">
        <v>22</v>
      </c>
      <c r="K501">
        <v>2</v>
      </c>
      <c r="L501" t="s">
        <v>715</v>
      </c>
      <c r="M501" t="s">
        <v>712</v>
      </c>
      <c r="N501" t="s">
        <v>50</v>
      </c>
      <c r="O501" t="s">
        <v>50</v>
      </c>
      <c r="P501" t="s">
        <v>713</v>
      </c>
      <c r="Q501" s="1">
        <v>61090</v>
      </c>
      <c r="R501" s="1">
        <v>61090</v>
      </c>
      <c r="S501" s="1">
        <v>381550</v>
      </c>
      <c r="T501" s="280">
        <v>381550</v>
      </c>
      <c r="U501" s="1">
        <v>35105</v>
      </c>
      <c r="V501" s="274">
        <v>2002</v>
      </c>
      <c r="W501" t="s">
        <v>803</v>
      </c>
    </row>
    <row r="502" spans="1:23" ht="12.75">
      <c r="A502">
        <v>568</v>
      </c>
      <c r="B502" t="s">
        <v>33</v>
      </c>
      <c r="D502" t="s">
        <v>851</v>
      </c>
      <c r="E502" t="s">
        <v>852</v>
      </c>
      <c r="F502">
        <v>15452</v>
      </c>
      <c r="G502" t="s">
        <v>38</v>
      </c>
      <c r="H502" t="s">
        <v>714</v>
      </c>
      <c r="I502" t="s">
        <v>48</v>
      </c>
      <c r="J502">
        <v>22</v>
      </c>
      <c r="K502">
        <v>2</v>
      </c>
      <c r="L502" t="s">
        <v>715</v>
      </c>
      <c r="M502" t="s">
        <v>712</v>
      </c>
      <c r="N502" t="s">
        <v>43</v>
      </c>
      <c r="O502" t="s">
        <v>40</v>
      </c>
      <c r="P502" t="s">
        <v>721</v>
      </c>
      <c r="Q502" s="1">
        <v>126300</v>
      </c>
      <c r="R502" s="1">
        <v>126300</v>
      </c>
      <c r="S502" s="1">
        <v>2413340</v>
      </c>
      <c r="T502" s="280">
        <v>2413340</v>
      </c>
      <c r="U502" s="1">
        <v>239888</v>
      </c>
      <c r="V502" s="274">
        <v>2002</v>
      </c>
      <c r="W502" t="s">
        <v>803</v>
      </c>
    </row>
    <row r="503" spans="1:22" ht="12.75">
      <c r="A503">
        <v>581</v>
      </c>
      <c r="B503" t="s">
        <v>33</v>
      </c>
      <c r="D503" t="s">
        <v>853</v>
      </c>
      <c r="E503" t="s">
        <v>854</v>
      </c>
      <c r="F503">
        <v>13831</v>
      </c>
      <c r="G503" t="s">
        <v>38</v>
      </c>
      <c r="H503" t="s">
        <v>714</v>
      </c>
      <c r="I503" t="s">
        <v>48</v>
      </c>
      <c r="J503">
        <v>22</v>
      </c>
      <c r="K503">
        <v>1</v>
      </c>
      <c r="L503" t="s">
        <v>711</v>
      </c>
      <c r="M503" t="s">
        <v>712</v>
      </c>
      <c r="N503" t="s">
        <v>41</v>
      </c>
      <c r="O503" t="s">
        <v>41</v>
      </c>
      <c r="P503" t="s">
        <v>713</v>
      </c>
      <c r="Q503" s="1">
        <v>830.04</v>
      </c>
      <c r="R503" s="1">
        <v>830.04</v>
      </c>
      <c r="S503" s="1">
        <v>4824</v>
      </c>
      <c r="T503" s="1">
        <v>4824</v>
      </c>
      <c r="U503" s="1">
        <v>333</v>
      </c>
      <c r="V503" s="274">
        <v>2002</v>
      </c>
    </row>
    <row r="504" spans="1:22" ht="12.75">
      <c r="A504">
        <v>583</v>
      </c>
      <c r="B504" t="s">
        <v>33</v>
      </c>
      <c r="D504" t="s">
        <v>855</v>
      </c>
      <c r="E504" t="s">
        <v>854</v>
      </c>
      <c r="F504">
        <v>13831</v>
      </c>
      <c r="G504" t="s">
        <v>38</v>
      </c>
      <c r="H504" t="s">
        <v>714</v>
      </c>
      <c r="I504" t="s">
        <v>48</v>
      </c>
      <c r="J504">
        <v>22</v>
      </c>
      <c r="K504">
        <v>1</v>
      </c>
      <c r="L504" t="s">
        <v>711</v>
      </c>
      <c r="M504" t="s">
        <v>712</v>
      </c>
      <c r="N504" t="s">
        <v>34</v>
      </c>
      <c r="O504" t="s">
        <v>35</v>
      </c>
      <c r="P504"/>
      <c r="Q504" s="1">
        <v>0</v>
      </c>
      <c r="R504" s="1">
        <v>0</v>
      </c>
      <c r="S504" s="1">
        <v>22095.72</v>
      </c>
      <c r="T504" s="1">
        <v>22095.72</v>
      </c>
      <c r="U504" s="1">
        <v>2172</v>
      </c>
      <c r="V504" s="274">
        <v>2002</v>
      </c>
    </row>
    <row r="505" spans="1:22" ht="12.75">
      <c r="A505">
        <v>589</v>
      </c>
      <c r="B505" t="s">
        <v>33</v>
      </c>
      <c r="D505" t="s">
        <v>806</v>
      </c>
      <c r="E505" t="s">
        <v>807</v>
      </c>
      <c r="F505">
        <v>2548</v>
      </c>
      <c r="G505" t="s">
        <v>67</v>
      </c>
      <c r="H505" t="s">
        <v>714</v>
      </c>
      <c r="I505" t="s">
        <v>48</v>
      </c>
      <c r="J505">
        <v>22</v>
      </c>
      <c r="K505">
        <v>1</v>
      </c>
      <c r="L505" t="s">
        <v>711</v>
      </c>
      <c r="M505" t="s">
        <v>712</v>
      </c>
      <c r="N505" t="s">
        <v>41</v>
      </c>
      <c r="O505" t="s">
        <v>41</v>
      </c>
      <c r="P505" t="s">
        <v>713</v>
      </c>
      <c r="Q505" s="1">
        <v>629</v>
      </c>
      <c r="R505" s="1">
        <v>629</v>
      </c>
      <c r="S505" s="1">
        <v>3648</v>
      </c>
      <c r="T505" s="1">
        <v>3648</v>
      </c>
      <c r="U505" s="1">
        <v>281</v>
      </c>
      <c r="V505" s="274">
        <v>2002</v>
      </c>
    </row>
    <row r="506" spans="1:22" ht="12.75">
      <c r="A506">
        <v>589</v>
      </c>
      <c r="B506" t="s">
        <v>33</v>
      </c>
      <c r="D506" t="s">
        <v>806</v>
      </c>
      <c r="E506" t="s">
        <v>807</v>
      </c>
      <c r="F506">
        <v>2548</v>
      </c>
      <c r="G506" t="s">
        <v>67</v>
      </c>
      <c r="H506" t="s">
        <v>714</v>
      </c>
      <c r="I506" t="s">
        <v>48</v>
      </c>
      <c r="J506">
        <v>22</v>
      </c>
      <c r="K506">
        <v>1</v>
      </c>
      <c r="L506" t="s">
        <v>711</v>
      </c>
      <c r="M506" t="s">
        <v>712</v>
      </c>
      <c r="N506" t="s">
        <v>36</v>
      </c>
      <c r="O506" t="s">
        <v>36</v>
      </c>
      <c r="P506" t="s">
        <v>717</v>
      </c>
      <c r="Q506" s="1">
        <v>36874</v>
      </c>
      <c r="R506" s="1">
        <v>36874</v>
      </c>
      <c r="S506" s="1">
        <v>37552</v>
      </c>
      <c r="T506" s="1">
        <v>37552</v>
      </c>
      <c r="U506" s="1">
        <v>3275</v>
      </c>
      <c r="V506" s="274">
        <v>2002</v>
      </c>
    </row>
    <row r="507" spans="1:22" ht="12.75">
      <c r="A507">
        <v>678</v>
      </c>
      <c r="B507" t="s">
        <v>33</v>
      </c>
      <c r="D507" t="s">
        <v>856</v>
      </c>
      <c r="E507" t="s">
        <v>857</v>
      </c>
      <c r="F507">
        <v>12989</v>
      </c>
      <c r="G507" t="s">
        <v>67</v>
      </c>
      <c r="H507" t="s">
        <v>714</v>
      </c>
      <c r="I507" t="s">
        <v>48</v>
      </c>
      <c r="J507">
        <v>22</v>
      </c>
      <c r="K507">
        <v>1</v>
      </c>
      <c r="L507" t="s">
        <v>711</v>
      </c>
      <c r="M507" t="s">
        <v>712</v>
      </c>
      <c r="N507" t="s">
        <v>34</v>
      </c>
      <c r="O507" t="s">
        <v>35</v>
      </c>
      <c r="P507"/>
      <c r="Q507" s="1">
        <v>0</v>
      </c>
      <c r="R507" s="1">
        <v>0</v>
      </c>
      <c r="S507" s="1">
        <v>11403.92</v>
      </c>
      <c r="T507" s="1">
        <v>11403.92</v>
      </c>
      <c r="U507" s="1">
        <v>1120.999</v>
      </c>
      <c r="V507" s="274">
        <v>2002</v>
      </c>
    </row>
    <row r="508" spans="1:22" ht="12.75">
      <c r="A508">
        <v>788</v>
      </c>
      <c r="B508" t="s">
        <v>33</v>
      </c>
      <c r="D508" t="s">
        <v>858</v>
      </c>
      <c r="E508" t="s">
        <v>859</v>
      </c>
      <c r="F508">
        <v>3292</v>
      </c>
      <c r="G508" t="s">
        <v>67</v>
      </c>
      <c r="H508" t="s">
        <v>714</v>
      </c>
      <c r="I508" t="s">
        <v>48</v>
      </c>
      <c r="J508">
        <v>22</v>
      </c>
      <c r="K508">
        <v>1</v>
      </c>
      <c r="L508" t="s">
        <v>711</v>
      </c>
      <c r="M508" t="s">
        <v>712</v>
      </c>
      <c r="N508" t="s">
        <v>34</v>
      </c>
      <c r="O508" t="s">
        <v>35</v>
      </c>
      <c r="P508"/>
      <c r="Q508" s="1">
        <v>0</v>
      </c>
      <c r="R508" s="1">
        <v>0</v>
      </c>
      <c r="S508" s="1">
        <v>69583.32</v>
      </c>
      <c r="T508" s="1">
        <v>69583.32</v>
      </c>
      <c r="U508" s="1">
        <v>6839.999000000001</v>
      </c>
      <c r="V508" s="274">
        <v>2002</v>
      </c>
    </row>
    <row r="509" spans="1:22" ht="12.75">
      <c r="A509">
        <v>2352</v>
      </c>
      <c r="B509" t="s">
        <v>33</v>
      </c>
      <c r="D509" t="s">
        <v>860</v>
      </c>
      <c r="E509" t="s">
        <v>16</v>
      </c>
      <c r="F509">
        <v>50048</v>
      </c>
      <c r="G509" t="s">
        <v>67</v>
      </c>
      <c r="H509" t="s">
        <v>714</v>
      </c>
      <c r="I509" t="s">
        <v>48</v>
      </c>
      <c r="J509">
        <v>22</v>
      </c>
      <c r="K509">
        <v>2</v>
      </c>
      <c r="L509" t="s">
        <v>715</v>
      </c>
      <c r="M509" t="s">
        <v>712</v>
      </c>
      <c r="N509" t="s">
        <v>34</v>
      </c>
      <c r="O509" t="s">
        <v>35</v>
      </c>
      <c r="P509"/>
      <c r="Q509" s="1">
        <v>0</v>
      </c>
      <c r="R509" s="1">
        <v>0</v>
      </c>
      <c r="S509" s="1">
        <v>1170057.79</v>
      </c>
      <c r="T509" s="1">
        <v>1170057.79</v>
      </c>
      <c r="U509" s="1">
        <v>115016</v>
      </c>
      <c r="V509" s="274">
        <v>2002</v>
      </c>
    </row>
    <row r="510" spans="1:22" ht="12.75">
      <c r="A510">
        <v>2353</v>
      </c>
      <c r="B510" t="s">
        <v>33</v>
      </c>
      <c r="D510" t="s">
        <v>861</v>
      </c>
      <c r="E510" t="s">
        <v>16</v>
      </c>
      <c r="F510">
        <v>50048</v>
      </c>
      <c r="G510" t="s">
        <v>67</v>
      </c>
      <c r="H510" t="s">
        <v>714</v>
      </c>
      <c r="I510" t="s">
        <v>48</v>
      </c>
      <c r="J510">
        <v>22</v>
      </c>
      <c r="K510">
        <v>2</v>
      </c>
      <c r="L510" t="s">
        <v>715</v>
      </c>
      <c r="M510" t="s">
        <v>712</v>
      </c>
      <c r="N510" t="s">
        <v>34</v>
      </c>
      <c r="O510" t="s">
        <v>35</v>
      </c>
      <c r="P510"/>
      <c r="Q510" s="1">
        <v>0</v>
      </c>
      <c r="R510" s="1">
        <v>0</v>
      </c>
      <c r="S510" s="1">
        <v>1411300.29</v>
      </c>
      <c r="T510" s="1">
        <v>1411300.29</v>
      </c>
      <c r="U510" s="1">
        <v>138730</v>
      </c>
      <c r="V510" s="274">
        <v>2002</v>
      </c>
    </row>
    <row r="511" spans="1:22" ht="12.75">
      <c r="A511">
        <v>3708</v>
      </c>
      <c r="B511" t="s">
        <v>33</v>
      </c>
      <c r="D511" t="s">
        <v>862</v>
      </c>
      <c r="E511" t="s">
        <v>859</v>
      </c>
      <c r="F511">
        <v>3292</v>
      </c>
      <c r="G511" t="s">
        <v>67</v>
      </c>
      <c r="H511" t="s">
        <v>714</v>
      </c>
      <c r="I511" t="s">
        <v>48</v>
      </c>
      <c r="J511">
        <v>22</v>
      </c>
      <c r="K511">
        <v>1</v>
      </c>
      <c r="L511" t="s">
        <v>711</v>
      </c>
      <c r="M511" t="s">
        <v>712</v>
      </c>
      <c r="N511" t="s">
        <v>41</v>
      </c>
      <c r="O511" t="s">
        <v>41</v>
      </c>
      <c r="P511" t="s">
        <v>713</v>
      </c>
      <c r="Q511" s="1">
        <v>2692.01</v>
      </c>
      <c r="R511" s="1">
        <v>2692.01</v>
      </c>
      <c r="S511" s="1">
        <v>15681</v>
      </c>
      <c r="T511" s="1">
        <v>15681</v>
      </c>
      <c r="U511" s="1">
        <v>802.0010000000001</v>
      </c>
      <c r="V511" s="274">
        <v>2002</v>
      </c>
    </row>
    <row r="512" spans="1:22" ht="12.75">
      <c r="A512">
        <v>3709</v>
      </c>
      <c r="B512" t="s">
        <v>33</v>
      </c>
      <c r="D512" t="s">
        <v>81</v>
      </c>
      <c r="E512" t="s">
        <v>859</v>
      </c>
      <c r="F512">
        <v>3292</v>
      </c>
      <c r="G512" t="s">
        <v>67</v>
      </c>
      <c r="H512" t="s">
        <v>714</v>
      </c>
      <c r="I512" t="s">
        <v>48</v>
      </c>
      <c r="J512">
        <v>22</v>
      </c>
      <c r="K512">
        <v>1</v>
      </c>
      <c r="L512" t="s">
        <v>711</v>
      </c>
      <c r="M512" t="s">
        <v>712</v>
      </c>
      <c r="N512" t="s">
        <v>34</v>
      </c>
      <c r="O512" t="s">
        <v>35</v>
      </c>
      <c r="P512"/>
      <c r="Q512" s="1">
        <v>0</v>
      </c>
      <c r="R512" s="1">
        <v>0</v>
      </c>
      <c r="S512" s="1">
        <v>36734.7</v>
      </c>
      <c r="T512" s="1">
        <v>36734.7</v>
      </c>
      <c r="U512" s="1">
        <v>3610.9990000000003</v>
      </c>
      <c r="V512" s="274">
        <v>2002</v>
      </c>
    </row>
    <row r="513" spans="1:22" ht="12.75">
      <c r="A513">
        <v>3710</v>
      </c>
      <c r="B513" t="s">
        <v>33</v>
      </c>
      <c r="D513" t="s">
        <v>863</v>
      </c>
      <c r="E513" t="s">
        <v>859</v>
      </c>
      <c r="F513">
        <v>3292</v>
      </c>
      <c r="G513" t="s">
        <v>67</v>
      </c>
      <c r="H513" t="s">
        <v>714</v>
      </c>
      <c r="I513" t="s">
        <v>48</v>
      </c>
      <c r="J513">
        <v>22</v>
      </c>
      <c r="K513">
        <v>1</v>
      </c>
      <c r="L513" t="s">
        <v>711</v>
      </c>
      <c r="M513" t="s">
        <v>712</v>
      </c>
      <c r="N513" t="s">
        <v>34</v>
      </c>
      <c r="O513" t="s">
        <v>35</v>
      </c>
      <c r="P513"/>
      <c r="Q513" s="1">
        <v>0</v>
      </c>
      <c r="R513" s="1">
        <v>0</v>
      </c>
      <c r="S513" s="1">
        <v>57355.38</v>
      </c>
      <c r="T513" s="1">
        <v>57355.38</v>
      </c>
      <c r="U513" s="1">
        <v>5637.999000000001</v>
      </c>
      <c r="V513" s="274">
        <v>2002</v>
      </c>
    </row>
    <row r="514" spans="1:22" ht="12.75">
      <c r="A514">
        <v>3711</v>
      </c>
      <c r="B514" t="s">
        <v>33</v>
      </c>
      <c r="D514" t="s">
        <v>864</v>
      </c>
      <c r="E514" t="s">
        <v>859</v>
      </c>
      <c r="F514">
        <v>3292</v>
      </c>
      <c r="G514" t="s">
        <v>67</v>
      </c>
      <c r="H514" t="s">
        <v>714</v>
      </c>
      <c r="I514" t="s">
        <v>48</v>
      </c>
      <c r="J514">
        <v>22</v>
      </c>
      <c r="K514">
        <v>1</v>
      </c>
      <c r="L514" t="s">
        <v>711</v>
      </c>
      <c r="M514" t="s">
        <v>712</v>
      </c>
      <c r="N514" t="s">
        <v>34</v>
      </c>
      <c r="O514" t="s">
        <v>35</v>
      </c>
      <c r="P514"/>
      <c r="Q514" s="1">
        <v>0</v>
      </c>
      <c r="R514" s="1">
        <v>0</v>
      </c>
      <c r="S514" s="1">
        <v>186216.76</v>
      </c>
      <c r="T514" s="1">
        <v>186216.76</v>
      </c>
      <c r="U514" s="1">
        <v>18304.999</v>
      </c>
      <c r="V514" s="274">
        <v>2002</v>
      </c>
    </row>
    <row r="515" spans="1:22" ht="12.75">
      <c r="A515">
        <v>3712</v>
      </c>
      <c r="B515" t="s">
        <v>33</v>
      </c>
      <c r="D515" t="s">
        <v>865</v>
      </c>
      <c r="E515" t="s">
        <v>859</v>
      </c>
      <c r="F515">
        <v>3292</v>
      </c>
      <c r="G515" t="s">
        <v>67</v>
      </c>
      <c r="H515" t="s">
        <v>714</v>
      </c>
      <c r="I515" t="s">
        <v>48</v>
      </c>
      <c r="J515">
        <v>22</v>
      </c>
      <c r="K515">
        <v>1</v>
      </c>
      <c r="L515" t="s">
        <v>711</v>
      </c>
      <c r="M515" t="s">
        <v>712</v>
      </c>
      <c r="N515" t="s">
        <v>34</v>
      </c>
      <c r="O515" t="s">
        <v>35</v>
      </c>
      <c r="P515"/>
      <c r="Q515" s="1">
        <v>0</v>
      </c>
      <c r="R515" s="1">
        <v>0</v>
      </c>
      <c r="S515" s="1">
        <v>247641.35</v>
      </c>
      <c r="T515" s="1">
        <v>247641.35</v>
      </c>
      <c r="U515" s="1">
        <v>24343</v>
      </c>
      <c r="V515" s="274">
        <v>2002</v>
      </c>
    </row>
    <row r="516" spans="1:22" ht="12.75">
      <c r="A516">
        <v>3714</v>
      </c>
      <c r="B516" t="s">
        <v>33</v>
      </c>
      <c r="D516" t="s">
        <v>866</v>
      </c>
      <c r="E516" t="s">
        <v>859</v>
      </c>
      <c r="F516">
        <v>3292</v>
      </c>
      <c r="G516" t="s">
        <v>67</v>
      </c>
      <c r="H516" t="s">
        <v>714</v>
      </c>
      <c r="I516" t="s">
        <v>48</v>
      </c>
      <c r="J516">
        <v>22</v>
      </c>
      <c r="K516">
        <v>1</v>
      </c>
      <c r="L516" t="s">
        <v>711</v>
      </c>
      <c r="M516" t="s">
        <v>712</v>
      </c>
      <c r="N516" t="s">
        <v>34</v>
      </c>
      <c r="O516" t="s">
        <v>35</v>
      </c>
      <c r="P516"/>
      <c r="Q516" s="1">
        <v>0</v>
      </c>
      <c r="R516" s="1">
        <v>0</v>
      </c>
      <c r="S516" s="1">
        <v>63042.1</v>
      </c>
      <c r="T516" s="1">
        <v>63042.1</v>
      </c>
      <c r="U516" s="1">
        <v>6197.002</v>
      </c>
      <c r="V516" s="274">
        <v>2002</v>
      </c>
    </row>
    <row r="517" spans="1:22" ht="12.75">
      <c r="A517">
        <v>3716</v>
      </c>
      <c r="B517" t="s">
        <v>33</v>
      </c>
      <c r="D517" t="s">
        <v>867</v>
      </c>
      <c r="E517" t="s">
        <v>859</v>
      </c>
      <c r="F517">
        <v>3292</v>
      </c>
      <c r="G517" t="s">
        <v>67</v>
      </c>
      <c r="H517" t="s">
        <v>714</v>
      </c>
      <c r="I517" t="s">
        <v>48</v>
      </c>
      <c r="J517">
        <v>22</v>
      </c>
      <c r="K517">
        <v>1</v>
      </c>
      <c r="L517" t="s">
        <v>711</v>
      </c>
      <c r="M517" t="s">
        <v>712</v>
      </c>
      <c r="N517" t="s">
        <v>34</v>
      </c>
      <c r="O517" t="s">
        <v>35</v>
      </c>
      <c r="P517"/>
      <c r="Q517" s="1">
        <v>0</v>
      </c>
      <c r="R517" s="1">
        <v>0</v>
      </c>
      <c r="S517" s="1">
        <v>67447.01</v>
      </c>
      <c r="T517" s="1">
        <v>67447.01</v>
      </c>
      <c r="U517" s="1">
        <v>6630.001</v>
      </c>
      <c r="V517" s="274">
        <v>2002</v>
      </c>
    </row>
    <row r="518" spans="1:22" ht="12.75">
      <c r="A518">
        <v>3717</v>
      </c>
      <c r="B518" t="s">
        <v>33</v>
      </c>
      <c r="D518" t="s">
        <v>868</v>
      </c>
      <c r="E518" t="s">
        <v>859</v>
      </c>
      <c r="F518">
        <v>3292</v>
      </c>
      <c r="G518" t="s">
        <v>67</v>
      </c>
      <c r="H518" t="s">
        <v>714</v>
      </c>
      <c r="I518" t="s">
        <v>48</v>
      </c>
      <c r="J518">
        <v>22</v>
      </c>
      <c r="K518">
        <v>1</v>
      </c>
      <c r="L518" t="s">
        <v>711</v>
      </c>
      <c r="M518" t="s">
        <v>712</v>
      </c>
      <c r="N518" t="s">
        <v>34</v>
      </c>
      <c r="O518" t="s">
        <v>35</v>
      </c>
      <c r="P518"/>
      <c r="Q518" s="1">
        <v>0</v>
      </c>
      <c r="R518" s="1">
        <v>0</v>
      </c>
      <c r="S518" s="1">
        <v>418690.17</v>
      </c>
      <c r="T518" s="1">
        <v>418690.17</v>
      </c>
      <c r="U518" s="1">
        <v>41156.999</v>
      </c>
      <c r="V518" s="274">
        <v>2002</v>
      </c>
    </row>
    <row r="519" spans="1:22" ht="12.75">
      <c r="A519">
        <v>3720</v>
      </c>
      <c r="B519" t="s">
        <v>33</v>
      </c>
      <c r="D519" t="s">
        <v>869</v>
      </c>
      <c r="E519" t="s">
        <v>859</v>
      </c>
      <c r="F519">
        <v>3292</v>
      </c>
      <c r="G519" t="s">
        <v>67</v>
      </c>
      <c r="H519" t="s">
        <v>714</v>
      </c>
      <c r="I519" t="s">
        <v>48</v>
      </c>
      <c r="J519">
        <v>22</v>
      </c>
      <c r="K519">
        <v>1</v>
      </c>
      <c r="L519" t="s">
        <v>711</v>
      </c>
      <c r="M519" t="s">
        <v>712</v>
      </c>
      <c r="N519" t="s">
        <v>34</v>
      </c>
      <c r="O519" t="s">
        <v>35</v>
      </c>
      <c r="P519"/>
      <c r="Q519" s="1">
        <v>0</v>
      </c>
      <c r="R519" s="1">
        <v>0</v>
      </c>
      <c r="S519" s="1">
        <v>264670.94</v>
      </c>
      <c r="T519" s="1">
        <v>264670.94</v>
      </c>
      <c r="U519" s="1">
        <v>26017</v>
      </c>
      <c r="V519" s="274">
        <v>2002</v>
      </c>
    </row>
    <row r="520" spans="1:22" ht="12.75">
      <c r="A520">
        <v>3722</v>
      </c>
      <c r="B520" t="s">
        <v>33</v>
      </c>
      <c r="D520" t="s">
        <v>870</v>
      </c>
      <c r="E520" t="s">
        <v>859</v>
      </c>
      <c r="F520">
        <v>3292</v>
      </c>
      <c r="G520" t="s">
        <v>67</v>
      </c>
      <c r="H520" t="s">
        <v>714</v>
      </c>
      <c r="I520" t="s">
        <v>48</v>
      </c>
      <c r="J520">
        <v>22</v>
      </c>
      <c r="K520">
        <v>1</v>
      </c>
      <c r="L520" t="s">
        <v>711</v>
      </c>
      <c r="M520" t="s">
        <v>712</v>
      </c>
      <c r="N520" t="s">
        <v>34</v>
      </c>
      <c r="O520" t="s">
        <v>35</v>
      </c>
      <c r="P520"/>
      <c r="Q520" s="1">
        <v>0</v>
      </c>
      <c r="R520" s="1">
        <v>0</v>
      </c>
      <c r="S520" s="1">
        <v>77721.73</v>
      </c>
      <c r="T520" s="1">
        <v>77721.73</v>
      </c>
      <c r="U520" s="1">
        <v>7640</v>
      </c>
      <c r="V520" s="274">
        <v>2002</v>
      </c>
    </row>
    <row r="521" spans="1:22" ht="12.75">
      <c r="A521">
        <v>3723</v>
      </c>
      <c r="B521" t="s">
        <v>33</v>
      </c>
      <c r="D521" t="s">
        <v>871</v>
      </c>
      <c r="E521" t="s">
        <v>859</v>
      </c>
      <c r="F521">
        <v>3292</v>
      </c>
      <c r="G521" t="s">
        <v>67</v>
      </c>
      <c r="H521" t="s">
        <v>714</v>
      </c>
      <c r="I521" t="s">
        <v>48</v>
      </c>
      <c r="J521">
        <v>22</v>
      </c>
      <c r="K521">
        <v>1</v>
      </c>
      <c r="L521" t="s">
        <v>711</v>
      </c>
      <c r="M521" t="s">
        <v>712</v>
      </c>
      <c r="N521" t="s">
        <v>41</v>
      </c>
      <c r="O521" t="s">
        <v>41</v>
      </c>
      <c r="P521" t="s">
        <v>713</v>
      </c>
      <c r="Q521" s="1">
        <v>8652</v>
      </c>
      <c r="R521" s="1">
        <v>8652</v>
      </c>
      <c r="S521" s="1">
        <v>50397</v>
      </c>
      <c r="T521" s="1">
        <v>50397</v>
      </c>
      <c r="U521" s="1">
        <v>2455</v>
      </c>
      <c r="V521" s="274">
        <v>2002</v>
      </c>
    </row>
    <row r="522" spans="1:22" ht="12.75">
      <c r="A522">
        <v>3724</v>
      </c>
      <c r="B522" t="s">
        <v>33</v>
      </c>
      <c r="D522" t="s">
        <v>872</v>
      </c>
      <c r="E522" t="s">
        <v>859</v>
      </c>
      <c r="F522">
        <v>3292</v>
      </c>
      <c r="G522" t="s">
        <v>67</v>
      </c>
      <c r="H522" t="s">
        <v>714</v>
      </c>
      <c r="I522" t="s">
        <v>48</v>
      </c>
      <c r="J522">
        <v>22</v>
      </c>
      <c r="K522">
        <v>1</v>
      </c>
      <c r="L522" t="s">
        <v>711</v>
      </c>
      <c r="M522" t="s">
        <v>712</v>
      </c>
      <c r="N522" t="s">
        <v>34</v>
      </c>
      <c r="O522" t="s">
        <v>35</v>
      </c>
      <c r="P522"/>
      <c r="Q522" s="1">
        <v>0</v>
      </c>
      <c r="R522" s="1">
        <v>0</v>
      </c>
      <c r="S522" s="1">
        <v>21882.11</v>
      </c>
      <c r="T522" s="1">
        <v>21882.11</v>
      </c>
      <c r="U522" s="1">
        <v>2151</v>
      </c>
      <c r="V522" s="274">
        <v>2002</v>
      </c>
    </row>
    <row r="523" spans="1:22" ht="12.75">
      <c r="A523">
        <v>3725</v>
      </c>
      <c r="B523" t="s">
        <v>33</v>
      </c>
      <c r="D523" t="s">
        <v>873</v>
      </c>
      <c r="E523" t="s">
        <v>859</v>
      </c>
      <c r="F523">
        <v>3292</v>
      </c>
      <c r="G523" t="s">
        <v>67</v>
      </c>
      <c r="H523" t="s">
        <v>714</v>
      </c>
      <c r="I523" t="s">
        <v>48</v>
      </c>
      <c r="J523">
        <v>22</v>
      </c>
      <c r="K523">
        <v>1</v>
      </c>
      <c r="L523" t="s">
        <v>711</v>
      </c>
      <c r="M523" t="s">
        <v>712</v>
      </c>
      <c r="N523" t="s">
        <v>34</v>
      </c>
      <c r="O523" t="s">
        <v>35</v>
      </c>
      <c r="P523"/>
      <c r="Q523" s="1">
        <v>0</v>
      </c>
      <c r="R523" s="1">
        <v>0</v>
      </c>
      <c r="S523" s="1">
        <v>53611.72</v>
      </c>
      <c r="T523" s="1">
        <v>53611.72</v>
      </c>
      <c r="U523" s="1">
        <v>5270</v>
      </c>
      <c r="V523" s="274">
        <v>2002</v>
      </c>
    </row>
    <row r="524" spans="1:22" ht="12.75">
      <c r="A524">
        <v>3726</v>
      </c>
      <c r="B524" t="s">
        <v>33</v>
      </c>
      <c r="D524" t="s">
        <v>874</v>
      </c>
      <c r="E524" t="s">
        <v>859</v>
      </c>
      <c r="F524">
        <v>3292</v>
      </c>
      <c r="G524" t="s">
        <v>67</v>
      </c>
      <c r="H524" t="s">
        <v>714</v>
      </c>
      <c r="I524" t="s">
        <v>48</v>
      </c>
      <c r="J524">
        <v>22</v>
      </c>
      <c r="K524">
        <v>1</v>
      </c>
      <c r="L524" t="s">
        <v>711</v>
      </c>
      <c r="M524" t="s">
        <v>712</v>
      </c>
      <c r="N524" t="s">
        <v>41</v>
      </c>
      <c r="O524" t="s">
        <v>41</v>
      </c>
      <c r="P524" t="s">
        <v>713</v>
      </c>
      <c r="Q524" s="1">
        <v>73</v>
      </c>
      <c r="R524" s="1">
        <v>73</v>
      </c>
      <c r="S524" s="1">
        <v>423</v>
      </c>
      <c r="T524" s="1">
        <v>423</v>
      </c>
      <c r="U524" s="1">
        <v>35.001000000000005</v>
      </c>
      <c r="V524" s="274">
        <v>2002</v>
      </c>
    </row>
    <row r="525" spans="1:22" ht="12.75">
      <c r="A525">
        <v>3728</v>
      </c>
      <c r="B525" t="s">
        <v>33</v>
      </c>
      <c r="D525" t="s">
        <v>875</v>
      </c>
      <c r="E525" t="s">
        <v>859</v>
      </c>
      <c r="F525">
        <v>3292</v>
      </c>
      <c r="G525" t="s">
        <v>67</v>
      </c>
      <c r="H525" t="s">
        <v>714</v>
      </c>
      <c r="I525" t="s">
        <v>48</v>
      </c>
      <c r="J525">
        <v>22</v>
      </c>
      <c r="K525">
        <v>1</v>
      </c>
      <c r="L525" t="s">
        <v>711</v>
      </c>
      <c r="M525" t="s">
        <v>712</v>
      </c>
      <c r="N525" t="s">
        <v>34</v>
      </c>
      <c r="O525" t="s">
        <v>35</v>
      </c>
      <c r="P525"/>
      <c r="Q525" s="1">
        <v>0</v>
      </c>
      <c r="R525" s="1">
        <v>0</v>
      </c>
      <c r="S525" s="1">
        <v>129573.51</v>
      </c>
      <c r="T525" s="1">
        <v>129573.51</v>
      </c>
      <c r="U525" s="1">
        <v>12737</v>
      </c>
      <c r="V525" s="274">
        <v>2002</v>
      </c>
    </row>
    <row r="526" spans="1:22" ht="12.75">
      <c r="A526">
        <v>3730</v>
      </c>
      <c r="B526" t="s">
        <v>33</v>
      </c>
      <c r="D526" t="s">
        <v>876</v>
      </c>
      <c r="E526" t="s">
        <v>877</v>
      </c>
      <c r="F526">
        <v>49852</v>
      </c>
      <c r="G526" t="s">
        <v>67</v>
      </c>
      <c r="H526" t="s">
        <v>714</v>
      </c>
      <c r="I526" t="s">
        <v>48</v>
      </c>
      <c r="J526">
        <v>22</v>
      </c>
      <c r="K526">
        <v>1</v>
      </c>
      <c r="L526" t="s">
        <v>711</v>
      </c>
      <c r="M526" t="s">
        <v>712</v>
      </c>
      <c r="N526" t="s">
        <v>41</v>
      </c>
      <c r="O526" t="s">
        <v>41</v>
      </c>
      <c r="P526" t="s">
        <v>713</v>
      </c>
      <c r="Q526" s="1">
        <v>44.99</v>
      </c>
      <c r="R526" s="1">
        <v>44.99</v>
      </c>
      <c r="S526" s="1">
        <v>271</v>
      </c>
      <c r="T526" s="1">
        <v>271</v>
      </c>
      <c r="U526" s="1">
        <v>17</v>
      </c>
      <c r="V526" s="274">
        <v>2002</v>
      </c>
    </row>
    <row r="527" spans="1:22" ht="12.75">
      <c r="A527">
        <v>3731</v>
      </c>
      <c r="B527" t="s">
        <v>33</v>
      </c>
      <c r="D527" t="s">
        <v>878</v>
      </c>
      <c r="E527" t="s">
        <v>877</v>
      </c>
      <c r="F527">
        <v>49852</v>
      </c>
      <c r="G527" t="s">
        <v>67</v>
      </c>
      <c r="H527" t="s">
        <v>714</v>
      </c>
      <c r="I527" t="s">
        <v>48</v>
      </c>
      <c r="J527">
        <v>22</v>
      </c>
      <c r="K527">
        <v>1</v>
      </c>
      <c r="L527" t="s">
        <v>711</v>
      </c>
      <c r="M527" t="s">
        <v>712</v>
      </c>
      <c r="N527" t="s">
        <v>34</v>
      </c>
      <c r="O527" t="s">
        <v>35</v>
      </c>
      <c r="P527"/>
      <c r="Q527" s="1">
        <v>0</v>
      </c>
      <c r="R527" s="1">
        <v>0</v>
      </c>
      <c r="S527" s="1">
        <v>134151.36</v>
      </c>
      <c r="T527" s="1">
        <v>134151.36</v>
      </c>
      <c r="U527" s="1">
        <v>13187.001</v>
      </c>
      <c r="V527" s="274">
        <v>2002</v>
      </c>
    </row>
    <row r="528" spans="1:22" ht="12.75">
      <c r="A528">
        <v>3734</v>
      </c>
      <c r="B528" t="s">
        <v>33</v>
      </c>
      <c r="D528" t="s">
        <v>879</v>
      </c>
      <c r="E528" t="s">
        <v>880</v>
      </c>
      <c r="F528">
        <v>7601</v>
      </c>
      <c r="G528" t="s">
        <v>67</v>
      </c>
      <c r="H528" t="s">
        <v>714</v>
      </c>
      <c r="I528" t="s">
        <v>48</v>
      </c>
      <c r="J528">
        <v>22</v>
      </c>
      <c r="K528">
        <v>1</v>
      </c>
      <c r="L528" t="s">
        <v>711</v>
      </c>
      <c r="M528" t="s">
        <v>712</v>
      </c>
      <c r="N528" t="s">
        <v>41</v>
      </c>
      <c r="O528" t="s">
        <v>41</v>
      </c>
      <c r="P528" t="s">
        <v>713</v>
      </c>
      <c r="Q528" s="1">
        <v>11241.74</v>
      </c>
      <c r="R528" s="1">
        <v>11241.74</v>
      </c>
      <c r="S528" s="1">
        <v>63751</v>
      </c>
      <c r="T528" s="1">
        <v>63751</v>
      </c>
      <c r="U528" s="1">
        <v>3382</v>
      </c>
      <c r="V528" s="274">
        <v>2002</v>
      </c>
    </row>
    <row r="529" spans="1:22" ht="12.75">
      <c r="A529">
        <v>3735</v>
      </c>
      <c r="B529" t="s">
        <v>33</v>
      </c>
      <c r="D529" t="s">
        <v>881</v>
      </c>
      <c r="E529" t="s">
        <v>880</v>
      </c>
      <c r="F529">
        <v>7601</v>
      </c>
      <c r="G529" t="s">
        <v>67</v>
      </c>
      <c r="H529" t="s">
        <v>714</v>
      </c>
      <c r="I529" t="s">
        <v>48</v>
      </c>
      <c r="J529">
        <v>22</v>
      </c>
      <c r="K529">
        <v>1</v>
      </c>
      <c r="L529" t="s">
        <v>711</v>
      </c>
      <c r="M529" t="s">
        <v>712</v>
      </c>
      <c r="N529" t="s">
        <v>41</v>
      </c>
      <c r="O529" t="s">
        <v>41</v>
      </c>
      <c r="P529" t="s">
        <v>713</v>
      </c>
      <c r="Q529" s="1">
        <v>1260.78</v>
      </c>
      <c r="R529" s="1">
        <v>1260.78</v>
      </c>
      <c r="S529" s="1">
        <v>7307</v>
      </c>
      <c r="T529" s="1">
        <v>7307</v>
      </c>
      <c r="U529" s="1">
        <v>261</v>
      </c>
      <c r="V529" s="274">
        <v>2002</v>
      </c>
    </row>
    <row r="530" spans="1:22" ht="12.75">
      <c r="A530">
        <v>3737</v>
      </c>
      <c r="B530" t="s">
        <v>33</v>
      </c>
      <c r="D530" t="s">
        <v>882</v>
      </c>
      <c r="E530" t="s">
        <v>880</v>
      </c>
      <c r="F530">
        <v>7601</v>
      </c>
      <c r="G530" t="s">
        <v>67</v>
      </c>
      <c r="H530" t="s">
        <v>714</v>
      </c>
      <c r="I530" t="s">
        <v>48</v>
      </c>
      <c r="J530">
        <v>22</v>
      </c>
      <c r="K530">
        <v>1</v>
      </c>
      <c r="L530" t="s">
        <v>711</v>
      </c>
      <c r="M530" t="s">
        <v>712</v>
      </c>
      <c r="N530" t="s">
        <v>41</v>
      </c>
      <c r="O530" t="s">
        <v>41</v>
      </c>
      <c r="P530" t="s">
        <v>713</v>
      </c>
      <c r="Q530" s="1">
        <v>144</v>
      </c>
      <c r="R530" s="1">
        <v>144</v>
      </c>
      <c r="S530" s="1">
        <v>831</v>
      </c>
      <c r="T530" s="1">
        <v>831</v>
      </c>
      <c r="U530" s="1">
        <v>69</v>
      </c>
      <c r="V530" s="274">
        <v>2002</v>
      </c>
    </row>
    <row r="531" spans="1:22" ht="12.75">
      <c r="A531">
        <v>3737</v>
      </c>
      <c r="B531" t="s">
        <v>33</v>
      </c>
      <c r="D531" t="s">
        <v>882</v>
      </c>
      <c r="E531" t="s">
        <v>880</v>
      </c>
      <c r="F531">
        <v>7601</v>
      </c>
      <c r="G531" t="s">
        <v>67</v>
      </c>
      <c r="H531" t="s">
        <v>714</v>
      </c>
      <c r="I531" t="s">
        <v>48</v>
      </c>
      <c r="J531">
        <v>22</v>
      </c>
      <c r="K531">
        <v>1</v>
      </c>
      <c r="L531" t="s">
        <v>711</v>
      </c>
      <c r="M531" t="s">
        <v>712</v>
      </c>
      <c r="N531" t="s">
        <v>34</v>
      </c>
      <c r="O531" t="s">
        <v>35</v>
      </c>
      <c r="P531"/>
      <c r="Q531" s="1">
        <v>0</v>
      </c>
      <c r="R531" s="1">
        <v>0</v>
      </c>
      <c r="S531" s="1">
        <v>320683.5</v>
      </c>
      <c r="T531" s="1">
        <v>320683.5</v>
      </c>
      <c r="U531" s="1">
        <v>31523</v>
      </c>
      <c r="V531" s="274">
        <v>2002</v>
      </c>
    </row>
    <row r="532" spans="1:22" ht="12.75">
      <c r="A532">
        <v>3739</v>
      </c>
      <c r="B532" t="s">
        <v>33</v>
      </c>
      <c r="D532" t="s">
        <v>883</v>
      </c>
      <c r="E532" t="s">
        <v>880</v>
      </c>
      <c r="F532">
        <v>7601</v>
      </c>
      <c r="G532" t="s">
        <v>67</v>
      </c>
      <c r="H532" t="s">
        <v>714</v>
      </c>
      <c r="I532" t="s">
        <v>48</v>
      </c>
      <c r="J532">
        <v>22</v>
      </c>
      <c r="K532">
        <v>1</v>
      </c>
      <c r="L532" t="s">
        <v>711</v>
      </c>
      <c r="M532" t="s">
        <v>712</v>
      </c>
      <c r="N532" t="s">
        <v>34</v>
      </c>
      <c r="O532" t="s">
        <v>35</v>
      </c>
      <c r="P532"/>
      <c r="Q532" s="1">
        <v>0</v>
      </c>
      <c r="R532" s="1">
        <v>0</v>
      </c>
      <c r="S532" s="1">
        <v>65880.35</v>
      </c>
      <c r="T532" s="1">
        <v>65880.35</v>
      </c>
      <c r="U532" s="1">
        <v>6476</v>
      </c>
      <c r="V532" s="274">
        <v>2002</v>
      </c>
    </row>
    <row r="533" spans="1:22" ht="12.75">
      <c r="A533">
        <v>3740</v>
      </c>
      <c r="B533" t="s">
        <v>33</v>
      </c>
      <c r="D533" t="s">
        <v>884</v>
      </c>
      <c r="E533" t="s">
        <v>880</v>
      </c>
      <c r="F533">
        <v>7601</v>
      </c>
      <c r="G533" t="s">
        <v>67</v>
      </c>
      <c r="H533" t="s">
        <v>714</v>
      </c>
      <c r="I533" t="s">
        <v>48</v>
      </c>
      <c r="J533">
        <v>22</v>
      </c>
      <c r="K533">
        <v>1</v>
      </c>
      <c r="L533" t="s">
        <v>711</v>
      </c>
      <c r="M533" t="s">
        <v>712</v>
      </c>
      <c r="N533" t="s">
        <v>34</v>
      </c>
      <c r="O533" t="s">
        <v>35</v>
      </c>
      <c r="P533"/>
      <c r="Q533" s="1">
        <v>0</v>
      </c>
      <c r="R533" s="1">
        <v>0</v>
      </c>
      <c r="S533" s="1">
        <v>121913.24</v>
      </c>
      <c r="T533" s="1">
        <v>121913.24</v>
      </c>
      <c r="U533" s="1">
        <v>11984</v>
      </c>
      <c r="V533" s="274">
        <v>2002</v>
      </c>
    </row>
    <row r="534" spans="1:22" ht="12.75">
      <c r="A534">
        <v>3743</v>
      </c>
      <c r="B534" t="s">
        <v>33</v>
      </c>
      <c r="D534" t="s">
        <v>885</v>
      </c>
      <c r="E534" t="s">
        <v>880</v>
      </c>
      <c r="F534">
        <v>7601</v>
      </c>
      <c r="G534" t="s">
        <v>67</v>
      </c>
      <c r="H534" t="s">
        <v>714</v>
      </c>
      <c r="I534" t="s">
        <v>48</v>
      </c>
      <c r="J534">
        <v>22</v>
      </c>
      <c r="K534">
        <v>1</v>
      </c>
      <c r="L534" t="s">
        <v>711</v>
      </c>
      <c r="M534" t="s">
        <v>712</v>
      </c>
      <c r="N534" t="s">
        <v>34</v>
      </c>
      <c r="O534" t="s">
        <v>35</v>
      </c>
      <c r="P534"/>
      <c r="Q534" s="1">
        <v>0</v>
      </c>
      <c r="R534" s="1">
        <v>0</v>
      </c>
      <c r="S534" s="1">
        <v>36877.14</v>
      </c>
      <c r="T534" s="1">
        <v>36877.14</v>
      </c>
      <c r="U534" s="1">
        <v>3625</v>
      </c>
      <c r="V534" s="274">
        <v>2002</v>
      </c>
    </row>
    <row r="535" spans="1:22" ht="12.75">
      <c r="A535">
        <v>3745</v>
      </c>
      <c r="B535" t="s">
        <v>33</v>
      </c>
      <c r="D535" t="s">
        <v>886</v>
      </c>
      <c r="E535" t="s">
        <v>16</v>
      </c>
      <c r="F535">
        <v>50048</v>
      </c>
      <c r="G535" t="s">
        <v>67</v>
      </c>
      <c r="H535" t="s">
        <v>714</v>
      </c>
      <c r="I535" t="s">
        <v>48</v>
      </c>
      <c r="J535">
        <v>22</v>
      </c>
      <c r="K535">
        <v>2</v>
      </c>
      <c r="L535" t="s">
        <v>715</v>
      </c>
      <c r="M535" t="s">
        <v>712</v>
      </c>
      <c r="N535" t="s">
        <v>34</v>
      </c>
      <c r="O535" t="s">
        <v>35</v>
      </c>
      <c r="P535"/>
      <c r="Q535" s="1">
        <v>0</v>
      </c>
      <c r="R535" s="1">
        <v>0</v>
      </c>
      <c r="S535" s="1">
        <v>1965301.52</v>
      </c>
      <c r="T535" s="1">
        <v>1965301.52</v>
      </c>
      <c r="U535" s="1">
        <v>193188</v>
      </c>
      <c r="V535" s="274">
        <v>2002</v>
      </c>
    </row>
    <row r="536" spans="1:22" ht="12.75">
      <c r="A536">
        <v>3746</v>
      </c>
      <c r="B536" t="s">
        <v>33</v>
      </c>
      <c r="D536" t="s">
        <v>887</v>
      </c>
      <c r="E536" t="s">
        <v>16</v>
      </c>
      <c r="F536">
        <v>50048</v>
      </c>
      <c r="G536" t="s">
        <v>67</v>
      </c>
      <c r="H536" t="s">
        <v>714</v>
      </c>
      <c r="I536" t="s">
        <v>48</v>
      </c>
      <c r="J536">
        <v>22</v>
      </c>
      <c r="K536">
        <v>2</v>
      </c>
      <c r="L536" t="s">
        <v>715</v>
      </c>
      <c r="M536" t="s">
        <v>712</v>
      </c>
      <c r="N536" t="s">
        <v>34</v>
      </c>
      <c r="O536" t="s">
        <v>35</v>
      </c>
      <c r="P536"/>
      <c r="Q536" s="1">
        <v>0</v>
      </c>
      <c r="R536" s="1">
        <v>0</v>
      </c>
      <c r="S536" s="1">
        <v>1104797.98</v>
      </c>
      <c r="T536" s="1">
        <v>1104797.98</v>
      </c>
      <c r="U536" s="1">
        <v>108601</v>
      </c>
      <c r="V536" s="274">
        <v>2002</v>
      </c>
    </row>
    <row r="537" spans="1:22" ht="12.75">
      <c r="A537">
        <v>3750</v>
      </c>
      <c r="B537" t="s">
        <v>33</v>
      </c>
      <c r="D537" t="s">
        <v>888</v>
      </c>
      <c r="E537" t="s">
        <v>76</v>
      </c>
      <c r="F537">
        <v>15472</v>
      </c>
      <c r="G537" t="s">
        <v>67</v>
      </c>
      <c r="H537" t="s">
        <v>714</v>
      </c>
      <c r="I537" t="s">
        <v>48</v>
      </c>
      <c r="J537">
        <v>22</v>
      </c>
      <c r="K537">
        <v>1</v>
      </c>
      <c r="L537" t="s">
        <v>711</v>
      </c>
      <c r="M537" t="s">
        <v>712</v>
      </c>
      <c r="N537" t="s">
        <v>34</v>
      </c>
      <c r="O537" t="s">
        <v>35</v>
      </c>
      <c r="P537"/>
      <c r="Q537" s="1">
        <v>0</v>
      </c>
      <c r="R537" s="1">
        <v>0</v>
      </c>
      <c r="S537" s="1">
        <v>77701.38</v>
      </c>
      <c r="T537" s="1">
        <v>77701.38</v>
      </c>
      <c r="U537" s="1">
        <v>7638</v>
      </c>
      <c r="V537" s="274">
        <v>2002</v>
      </c>
    </row>
    <row r="538" spans="1:22" ht="12.75">
      <c r="A538">
        <v>3751</v>
      </c>
      <c r="B538" t="s">
        <v>33</v>
      </c>
      <c r="D538" t="s">
        <v>889</v>
      </c>
      <c r="E538" t="s">
        <v>890</v>
      </c>
      <c r="F538">
        <v>5956</v>
      </c>
      <c r="G538" t="s">
        <v>67</v>
      </c>
      <c r="H538" t="s">
        <v>714</v>
      </c>
      <c r="I538" t="s">
        <v>48</v>
      </c>
      <c r="J538">
        <v>22</v>
      </c>
      <c r="K538">
        <v>1</v>
      </c>
      <c r="L538" t="s">
        <v>711</v>
      </c>
      <c r="M538" t="s">
        <v>712</v>
      </c>
      <c r="N538" t="s">
        <v>45</v>
      </c>
      <c r="O538" t="s">
        <v>45</v>
      </c>
      <c r="P538"/>
      <c r="Q538" s="1">
        <v>0</v>
      </c>
      <c r="R538" s="1">
        <v>0</v>
      </c>
      <c r="S538" s="1">
        <v>24718397</v>
      </c>
      <c r="T538" s="1">
        <v>24718397</v>
      </c>
      <c r="U538" s="1">
        <v>2367209</v>
      </c>
      <c r="V538" s="274">
        <v>2002</v>
      </c>
    </row>
    <row r="539" spans="1:22" ht="12.75">
      <c r="A539">
        <v>3751</v>
      </c>
      <c r="B539" t="s">
        <v>33</v>
      </c>
      <c r="D539" t="s">
        <v>889</v>
      </c>
      <c r="E539" t="s">
        <v>890</v>
      </c>
      <c r="F539">
        <v>5956</v>
      </c>
      <c r="G539" t="s">
        <v>67</v>
      </c>
      <c r="H539" t="s">
        <v>714</v>
      </c>
      <c r="I539" t="s">
        <v>48</v>
      </c>
      <c r="J539">
        <v>22</v>
      </c>
      <c r="K539">
        <v>2</v>
      </c>
      <c r="L539" t="s">
        <v>715</v>
      </c>
      <c r="M539" t="s">
        <v>712</v>
      </c>
      <c r="N539" t="s">
        <v>45</v>
      </c>
      <c r="O539" t="s">
        <v>45</v>
      </c>
      <c r="P539"/>
      <c r="Q539" s="1">
        <v>0</v>
      </c>
      <c r="R539" s="1">
        <v>0</v>
      </c>
      <c r="S539" s="1">
        <v>16659240</v>
      </c>
      <c r="T539" s="1">
        <v>16659240</v>
      </c>
      <c r="U539" s="1">
        <v>1595407</v>
      </c>
      <c r="V539" s="274">
        <v>2002</v>
      </c>
    </row>
    <row r="540" spans="1:22" ht="12.75">
      <c r="A540">
        <v>3753</v>
      </c>
      <c r="B540" t="s">
        <v>33</v>
      </c>
      <c r="D540" t="s">
        <v>891</v>
      </c>
      <c r="E540" t="s">
        <v>892</v>
      </c>
      <c r="F540">
        <v>1299</v>
      </c>
      <c r="G540" t="s">
        <v>67</v>
      </c>
      <c r="H540" t="s">
        <v>714</v>
      </c>
      <c r="I540" t="s">
        <v>48</v>
      </c>
      <c r="J540">
        <v>22</v>
      </c>
      <c r="K540">
        <v>1</v>
      </c>
      <c r="L540" t="s">
        <v>711</v>
      </c>
      <c r="M540" t="s">
        <v>712</v>
      </c>
      <c r="N540" t="s">
        <v>41</v>
      </c>
      <c r="O540" t="s">
        <v>41</v>
      </c>
      <c r="P540" t="s">
        <v>713</v>
      </c>
      <c r="Q540" s="1">
        <v>7.99</v>
      </c>
      <c r="R540" s="1">
        <v>7.99</v>
      </c>
      <c r="S540" s="1">
        <v>48</v>
      </c>
      <c r="T540" s="1">
        <v>48</v>
      </c>
      <c r="U540" s="1">
        <v>5.998</v>
      </c>
      <c r="V540" s="274">
        <v>2002</v>
      </c>
    </row>
    <row r="541" spans="1:22" ht="12.75">
      <c r="A541">
        <v>3753</v>
      </c>
      <c r="B541" t="s">
        <v>33</v>
      </c>
      <c r="D541" t="s">
        <v>891</v>
      </c>
      <c r="E541" t="s">
        <v>892</v>
      </c>
      <c r="F541">
        <v>1299</v>
      </c>
      <c r="G541" t="s">
        <v>67</v>
      </c>
      <c r="H541" t="s">
        <v>714</v>
      </c>
      <c r="I541" t="s">
        <v>48</v>
      </c>
      <c r="J541">
        <v>22</v>
      </c>
      <c r="K541">
        <v>1</v>
      </c>
      <c r="L541" t="s">
        <v>711</v>
      </c>
      <c r="M541" t="s">
        <v>712</v>
      </c>
      <c r="N541" t="s">
        <v>34</v>
      </c>
      <c r="O541" t="s">
        <v>35</v>
      </c>
      <c r="P541"/>
      <c r="Q541" s="1">
        <v>0</v>
      </c>
      <c r="R541" s="1">
        <v>0</v>
      </c>
      <c r="S541" s="1">
        <v>21739.69</v>
      </c>
      <c r="T541" s="1">
        <v>21739.69</v>
      </c>
      <c r="U541" s="1">
        <v>2137</v>
      </c>
      <c r="V541" s="274">
        <v>2002</v>
      </c>
    </row>
    <row r="542" spans="1:22" ht="12.75">
      <c r="A542">
        <v>3754</v>
      </c>
      <c r="B542" t="s">
        <v>33</v>
      </c>
      <c r="D542" t="s">
        <v>893</v>
      </c>
      <c r="E542" t="s">
        <v>807</v>
      </c>
      <c r="F542">
        <v>2548</v>
      </c>
      <c r="G542" t="s">
        <v>67</v>
      </c>
      <c r="H542" t="s">
        <v>714</v>
      </c>
      <c r="I542" t="s">
        <v>48</v>
      </c>
      <c r="J542">
        <v>22</v>
      </c>
      <c r="K542">
        <v>1</v>
      </c>
      <c r="L542" t="s">
        <v>711</v>
      </c>
      <c r="M542" t="s">
        <v>712</v>
      </c>
      <c r="N542" t="s">
        <v>41</v>
      </c>
      <c r="O542" t="s">
        <v>41</v>
      </c>
      <c r="P542" t="s">
        <v>713</v>
      </c>
      <c r="Q542" s="1">
        <v>2192</v>
      </c>
      <c r="R542" s="1">
        <v>2192</v>
      </c>
      <c r="S542" s="1">
        <v>12714</v>
      </c>
      <c r="T542" s="1">
        <v>12714</v>
      </c>
      <c r="U542" s="1">
        <v>731</v>
      </c>
      <c r="V542" s="274">
        <v>2002</v>
      </c>
    </row>
    <row r="543" spans="1:22" ht="12.75">
      <c r="A543">
        <v>3762</v>
      </c>
      <c r="B543" t="s">
        <v>33</v>
      </c>
      <c r="D543" t="s">
        <v>894</v>
      </c>
      <c r="E543" t="s">
        <v>895</v>
      </c>
      <c r="F543">
        <v>11359</v>
      </c>
      <c r="G543" t="s">
        <v>67</v>
      </c>
      <c r="H543" t="s">
        <v>714</v>
      </c>
      <c r="I543" t="s">
        <v>48</v>
      </c>
      <c r="J543">
        <v>22</v>
      </c>
      <c r="K543">
        <v>1</v>
      </c>
      <c r="L543" t="s">
        <v>711</v>
      </c>
      <c r="M543" t="s">
        <v>712</v>
      </c>
      <c r="N543" t="s">
        <v>34</v>
      </c>
      <c r="O543" t="s">
        <v>35</v>
      </c>
      <c r="P543"/>
      <c r="Q543" s="1">
        <v>0</v>
      </c>
      <c r="R543" s="1">
        <v>0</v>
      </c>
      <c r="S543" s="1">
        <v>49623.86</v>
      </c>
      <c r="T543" s="1">
        <v>49623.86</v>
      </c>
      <c r="U543" s="1">
        <v>4877.9980000000005</v>
      </c>
      <c r="V543" s="274">
        <v>2002</v>
      </c>
    </row>
    <row r="544" spans="1:22" ht="12.75">
      <c r="A544">
        <v>3764</v>
      </c>
      <c r="B544" t="s">
        <v>33</v>
      </c>
      <c r="D544" t="s">
        <v>896</v>
      </c>
      <c r="E544" t="s">
        <v>857</v>
      </c>
      <c r="F544">
        <v>12989</v>
      </c>
      <c r="G544" t="s">
        <v>67</v>
      </c>
      <c r="H544" t="s">
        <v>714</v>
      </c>
      <c r="I544" t="s">
        <v>48</v>
      </c>
      <c r="J544">
        <v>22</v>
      </c>
      <c r="K544">
        <v>1</v>
      </c>
      <c r="L544" t="s">
        <v>711</v>
      </c>
      <c r="M544" t="s">
        <v>712</v>
      </c>
      <c r="N544" t="s">
        <v>34</v>
      </c>
      <c r="O544" t="s">
        <v>35</v>
      </c>
      <c r="P544"/>
      <c r="Q544" s="1">
        <v>0</v>
      </c>
      <c r="R544" s="1">
        <v>0</v>
      </c>
      <c r="S544" s="1">
        <v>59430.65</v>
      </c>
      <c r="T544" s="1">
        <v>59430.65</v>
      </c>
      <c r="U544" s="1">
        <v>5841.999000000001</v>
      </c>
      <c r="V544" s="274">
        <v>2002</v>
      </c>
    </row>
    <row r="545" spans="1:22" ht="12.75">
      <c r="A545">
        <v>3765</v>
      </c>
      <c r="B545" t="s">
        <v>33</v>
      </c>
      <c r="D545" t="s">
        <v>897</v>
      </c>
      <c r="E545" t="s">
        <v>857</v>
      </c>
      <c r="F545">
        <v>12989</v>
      </c>
      <c r="G545" t="s">
        <v>67</v>
      </c>
      <c r="H545" t="s">
        <v>714</v>
      </c>
      <c r="I545" t="s">
        <v>48</v>
      </c>
      <c r="J545">
        <v>22</v>
      </c>
      <c r="K545">
        <v>1</v>
      </c>
      <c r="L545" t="s">
        <v>711</v>
      </c>
      <c r="M545" t="s">
        <v>712</v>
      </c>
      <c r="N545" t="s">
        <v>34</v>
      </c>
      <c r="O545" t="s">
        <v>35</v>
      </c>
      <c r="P545"/>
      <c r="Q545" s="1">
        <v>0</v>
      </c>
      <c r="R545" s="1">
        <v>0</v>
      </c>
      <c r="S545" s="1">
        <v>43062.31</v>
      </c>
      <c r="T545" s="1">
        <v>43062.31</v>
      </c>
      <c r="U545" s="1">
        <v>4233.001</v>
      </c>
      <c r="V545" s="274">
        <v>2002</v>
      </c>
    </row>
    <row r="546" spans="1:23" ht="12.75">
      <c r="A546">
        <v>6156</v>
      </c>
      <c r="B546" t="s">
        <v>33</v>
      </c>
      <c r="D546" t="s">
        <v>898</v>
      </c>
      <c r="E546" t="s">
        <v>852</v>
      </c>
      <c r="F546">
        <v>15452</v>
      </c>
      <c r="G546" t="s">
        <v>38</v>
      </c>
      <c r="H546" t="s">
        <v>714</v>
      </c>
      <c r="I546" t="s">
        <v>48</v>
      </c>
      <c r="J546">
        <v>22</v>
      </c>
      <c r="K546">
        <v>2</v>
      </c>
      <c r="L546" t="s">
        <v>715</v>
      </c>
      <c r="M546" t="s">
        <v>712</v>
      </c>
      <c r="N546" t="s">
        <v>41</v>
      </c>
      <c r="O546" t="s">
        <v>41</v>
      </c>
      <c r="P546" t="s">
        <v>713</v>
      </c>
      <c r="Q546" s="1">
        <v>1877</v>
      </c>
      <c r="R546" s="1">
        <v>1877</v>
      </c>
      <c r="S546" s="1">
        <v>10937</v>
      </c>
      <c r="T546" s="280">
        <v>10937</v>
      </c>
      <c r="U546" s="1">
        <v>1124</v>
      </c>
      <c r="V546" s="274">
        <v>2002</v>
      </c>
      <c r="W546" t="s">
        <v>803</v>
      </c>
    </row>
    <row r="547" spans="1:23" ht="12.75">
      <c r="A547">
        <v>6156</v>
      </c>
      <c r="B547" t="s">
        <v>33</v>
      </c>
      <c r="D547" t="s">
        <v>898</v>
      </c>
      <c r="E547" t="s">
        <v>852</v>
      </c>
      <c r="F547">
        <v>15452</v>
      </c>
      <c r="G547" t="s">
        <v>38</v>
      </c>
      <c r="H547" t="s">
        <v>714</v>
      </c>
      <c r="I547" t="s">
        <v>48</v>
      </c>
      <c r="J547">
        <v>22</v>
      </c>
      <c r="K547">
        <v>2</v>
      </c>
      <c r="L547" t="s">
        <v>715</v>
      </c>
      <c r="M547" t="s">
        <v>712</v>
      </c>
      <c r="N547" t="s">
        <v>36</v>
      </c>
      <c r="O547" t="s">
        <v>36</v>
      </c>
      <c r="P547" t="s">
        <v>719</v>
      </c>
      <c r="Q547" s="1">
        <v>0</v>
      </c>
      <c r="R547" s="1">
        <v>0</v>
      </c>
      <c r="S547" s="1">
        <v>0</v>
      </c>
      <c r="T547" s="280">
        <v>0</v>
      </c>
      <c r="U547" s="1">
        <v>0</v>
      </c>
      <c r="V547" s="274">
        <v>2002</v>
      </c>
      <c r="W547" t="s">
        <v>803</v>
      </c>
    </row>
    <row r="548" spans="1:23" ht="12.75">
      <c r="A548">
        <v>6156</v>
      </c>
      <c r="B548" t="s">
        <v>33</v>
      </c>
      <c r="D548" t="s">
        <v>898</v>
      </c>
      <c r="E548" t="s">
        <v>852</v>
      </c>
      <c r="F548">
        <v>15452</v>
      </c>
      <c r="G548" t="s">
        <v>38</v>
      </c>
      <c r="H548" t="s">
        <v>714</v>
      </c>
      <c r="I548" t="s">
        <v>48</v>
      </c>
      <c r="J548">
        <v>22</v>
      </c>
      <c r="K548">
        <v>2</v>
      </c>
      <c r="L548" t="s">
        <v>715</v>
      </c>
      <c r="M548" t="s">
        <v>712</v>
      </c>
      <c r="N548" t="s">
        <v>36</v>
      </c>
      <c r="O548" t="s">
        <v>36</v>
      </c>
      <c r="P548" t="s">
        <v>717</v>
      </c>
      <c r="Q548" s="1">
        <v>61364</v>
      </c>
      <c r="R548" s="1">
        <v>61364</v>
      </c>
      <c r="S548" s="1">
        <v>62960</v>
      </c>
      <c r="T548" s="280">
        <v>62960</v>
      </c>
      <c r="U548" s="1">
        <v>6262</v>
      </c>
      <c r="V548" s="274">
        <v>2002</v>
      </c>
      <c r="W548" t="s">
        <v>803</v>
      </c>
    </row>
    <row r="549" spans="1:23" ht="12.75">
      <c r="A549">
        <v>6156</v>
      </c>
      <c r="B549" t="s">
        <v>33</v>
      </c>
      <c r="D549" t="s">
        <v>898</v>
      </c>
      <c r="E549" t="s">
        <v>852</v>
      </c>
      <c r="F549">
        <v>15452</v>
      </c>
      <c r="G549" t="s">
        <v>38</v>
      </c>
      <c r="H549" t="s">
        <v>714</v>
      </c>
      <c r="I549" t="s">
        <v>48</v>
      </c>
      <c r="J549">
        <v>22</v>
      </c>
      <c r="K549">
        <v>2</v>
      </c>
      <c r="L549" t="s">
        <v>715</v>
      </c>
      <c r="M549" t="s">
        <v>712</v>
      </c>
      <c r="N549" t="s">
        <v>50</v>
      </c>
      <c r="O549" t="s">
        <v>50</v>
      </c>
      <c r="P549" t="s">
        <v>713</v>
      </c>
      <c r="Q549" s="1">
        <v>2122910</v>
      </c>
      <c r="R549" s="1">
        <v>2122910</v>
      </c>
      <c r="S549" s="1">
        <v>13390438</v>
      </c>
      <c r="T549" s="280">
        <v>13390438</v>
      </c>
      <c r="U549" s="1">
        <v>1341407</v>
      </c>
      <c r="V549" s="274">
        <v>2002</v>
      </c>
      <c r="W549" t="s">
        <v>803</v>
      </c>
    </row>
    <row r="550" spans="1:22" ht="12.75">
      <c r="A550">
        <v>6450</v>
      </c>
      <c r="B550" t="s">
        <v>33</v>
      </c>
      <c r="D550" t="s">
        <v>899</v>
      </c>
      <c r="E550" t="s">
        <v>900</v>
      </c>
      <c r="F550">
        <v>19794</v>
      </c>
      <c r="G550" t="s">
        <v>67</v>
      </c>
      <c r="H550" t="s">
        <v>714</v>
      </c>
      <c r="I550" t="s">
        <v>48</v>
      </c>
      <c r="J550">
        <v>22</v>
      </c>
      <c r="K550">
        <v>1</v>
      </c>
      <c r="L550" t="s">
        <v>711</v>
      </c>
      <c r="M550" t="s">
        <v>712</v>
      </c>
      <c r="N550" t="s">
        <v>34</v>
      </c>
      <c r="O550" t="s">
        <v>35</v>
      </c>
      <c r="P550"/>
      <c r="Q550" s="1">
        <v>0</v>
      </c>
      <c r="R550" s="1">
        <v>0</v>
      </c>
      <c r="S550" s="1">
        <v>208760.11</v>
      </c>
      <c r="T550" s="1">
        <v>208760.11</v>
      </c>
      <c r="U550" s="1">
        <v>20520.999</v>
      </c>
      <c r="V550" s="274">
        <v>2002</v>
      </c>
    </row>
    <row r="551" spans="1:22" ht="12.75">
      <c r="A551">
        <v>6451</v>
      </c>
      <c r="B551" t="s">
        <v>33</v>
      </c>
      <c r="D551" t="s">
        <v>901</v>
      </c>
      <c r="E551" t="s">
        <v>900</v>
      </c>
      <c r="F551">
        <v>19794</v>
      </c>
      <c r="G551" t="s">
        <v>67</v>
      </c>
      <c r="H551" t="s">
        <v>714</v>
      </c>
      <c r="I551" t="s">
        <v>48</v>
      </c>
      <c r="J551">
        <v>22</v>
      </c>
      <c r="K551">
        <v>1</v>
      </c>
      <c r="L551" t="s">
        <v>711</v>
      </c>
      <c r="M551" t="s">
        <v>712</v>
      </c>
      <c r="N551" t="s">
        <v>34</v>
      </c>
      <c r="O551" t="s">
        <v>35</v>
      </c>
      <c r="P551"/>
      <c r="Q551" s="1">
        <v>0</v>
      </c>
      <c r="R551" s="1">
        <v>0</v>
      </c>
      <c r="S551" s="1">
        <v>154253.21</v>
      </c>
      <c r="T551" s="1">
        <v>154253.21</v>
      </c>
      <c r="U551" s="1">
        <v>15163.001</v>
      </c>
      <c r="V551" s="274">
        <v>2002</v>
      </c>
    </row>
    <row r="552" spans="1:22" ht="12.75">
      <c r="A552">
        <v>6457</v>
      </c>
      <c r="B552" t="s">
        <v>33</v>
      </c>
      <c r="D552" t="s">
        <v>902</v>
      </c>
      <c r="E552" t="s">
        <v>834</v>
      </c>
      <c r="F552">
        <v>4176</v>
      </c>
      <c r="G552" t="s">
        <v>38</v>
      </c>
      <c r="H552" t="s">
        <v>714</v>
      </c>
      <c r="I552" t="s">
        <v>48</v>
      </c>
      <c r="J552">
        <v>22</v>
      </c>
      <c r="K552">
        <v>2</v>
      </c>
      <c r="L552" t="s">
        <v>715</v>
      </c>
      <c r="M552" t="s">
        <v>712</v>
      </c>
      <c r="N552" t="s">
        <v>34</v>
      </c>
      <c r="O552" t="s">
        <v>35</v>
      </c>
      <c r="P552"/>
      <c r="Q552" s="1">
        <v>0</v>
      </c>
      <c r="R552" s="1">
        <v>0</v>
      </c>
      <c r="S552" s="1">
        <v>1668.38</v>
      </c>
      <c r="T552" s="1">
        <v>1668.38</v>
      </c>
      <c r="U552" s="1">
        <v>164</v>
      </c>
      <c r="V552" s="274">
        <v>2002</v>
      </c>
    </row>
    <row r="553" spans="1:22" ht="12.75">
      <c r="A553">
        <v>6475</v>
      </c>
      <c r="B553" t="s">
        <v>33</v>
      </c>
      <c r="D553" t="s">
        <v>903</v>
      </c>
      <c r="E553" t="s">
        <v>880</v>
      </c>
      <c r="F553">
        <v>7601</v>
      </c>
      <c r="G553" t="s">
        <v>67</v>
      </c>
      <c r="H553" t="s">
        <v>714</v>
      </c>
      <c r="I553" t="s">
        <v>48</v>
      </c>
      <c r="J553">
        <v>22</v>
      </c>
      <c r="K553">
        <v>1</v>
      </c>
      <c r="L553" t="s">
        <v>711</v>
      </c>
      <c r="M553" t="s">
        <v>712</v>
      </c>
      <c r="N553" t="s">
        <v>34</v>
      </c>
      <c r="O553" t="s">
        <v>35</v>
      </c>
      <c r="P553"/>
      <c r="Q553" s="1">
        <v>0</v>
      </c>
      <c r="R553" s="1">
        <v>0</v>
      </c>
      <c r="S553" s="1">
        <v>107162.39</v>
      </c>
      <c r="T553" s="1">
        <v>107162.39</v>
      </c>
      <c r="U553" s="1">
        <v>10534</v>
      </c>
      <c r="V553" s="274">
        <v>2002</v>
      </c>
    </row>
    <row r="554" spans="1:22" ht="12.75">
      <c r="A554">
        <v>6477</v>
      </c>
      <c r="B554" t="s">
        <v>33</v>
      </c>
      <c r="D554" t="s">
        <v>904</v>
      </c>
      <c r="E554" t="s">
        <v>905</v>
      </c>
      <c r="F554">
        <v>8104</v>
      </c>
      <c r="G554" t="s">
        <v>67</v>
      </c>
      <c r="H554" t="s">
        <v>714</v>
      </c>
      <c r="I554" t="s">
        <v>48</v>
      </c>
      <c r="J554">
        <v>22</v>
      </c>
      <c r="K554">
        <v>1</v>
      </c>
      <c r="L554" t="s">
        <v>711</v>
      </c>
      <c r="M554" t="s">
        <v>712</v>
      </c>
      <c r="N554" t="s">
        <v>34</v>
      </c>
      <c r="O554" t="s">
        <v>35</v>
      </c>
      <c r="P554"/>
      <c r="Q554" s="1">
        <v>0</v>
      </c>
      <c r="R554" s="1">
        <v>0</v>
      </c>
      <c r="S554" s="1">
        <v>32370.48</v>
      </c>
      <c r="T554" s="1">
        <v>32370.48</v>
      </c>
      <c r="U554" s="1">
        <v>3182</v>
      </c>
      <c r="V554" s="274">
        <v>2002</v>
      </c>
    </row>
    <row r="555" spans="1:22" ht="12.75">
      <c r="A555">
        <v>6519</v>
      </c>
      <c r="B555" t="s">
        <v>33</v>
      </c>
      <c r="D555" t="s">
        <v>906</v>
      </c>
      <c r="E555" t="s">
        <v>880</v>
      </c>
      <c r="F555">
        <v>7601</v>
      </c>
      <c r="G555" t="s">
        <v>67</v>
      </c>
      <c r="H555" t="s">
        <v>714</v>
      </c>
      <c r="I555" t="s">
        <v>48</v>
      </c>
      <c r="J555">
        <v>22</v>
      </c>
      <c r="K555">
        <v>1</v>
      </c>
      <c r="L555" t="s">
        <v>711</v>
      </c>
      <c r="M555" t="s">
        <v>712</v>
      </c>
      <c r="N555" t="s">
        <v>41</v>
      </c>
      <c r="O555" t="s">
        <v>41</v>
      </c>
      <c r="P555" t="s">
        <v>713</v>
      </c>
      <c r="Q555" s="1">
        <v>707</v>
      </c>
      <c r="R555" s="1">
        <v>707</v>
      </c>
      <c r="S555" s="1">
        <v>4081</v>
      </c>
      <c r="T555" s="1">
        <v>4081</v>
      </c>
      <c r="U555" s="1">
        <v>377</v>
      </c>
      <c r="V555" s="274">
        <v>2002</v>
      </c>
    </row>
    <row r="556" spans="1:22" ht="12.75">
      <c r="A556">
        <v>6519</v>
      </c>
      <c r="B556" t="s">
        <v>33</v>
      </c>
      <c r="D556" t="s">
        <v>906</v>
      </c>
      <c r="E556" t="s">
        <v>880</v>
      </c>
      <c r="F556">
        <v>7601</v>
      </c>
      <c r="G556" t="s">
        <v>67</v>
      </c>
      <c r="H556" t="s">
        <v>714</v>
      </c>
      <c r="I556" t="s">
        <v>48</v>
      </c>
      <c r="J556">
        <v>22</v>
      </c>
      <c r="K556">
        <v>1</v>
      </c>
      <c r="L556" t="s">
        <v>711</v>
      </c>
      <c r="M556" t="s">
        <v>712</v>
      </c>
      <c r="N556" t="s">
        <v>34</v>
      </c>
      <c r="O556" t="s">
        <v>35</v>
      </c>
      <c r="P556"/>
      <c r="Q556" s="1">
        <v>0</v>
      </c>
      <c r="R556" s="1">
        <v>0</v>
      </c>
      <c r="S556" s="1">
        <v>82513.21</v>
      </c>
      <c r="T556" s="1">
        <v>82513.21</v>
      </c>
      <c r="U556" s="1">
        <v>8111</v>
      </c>
      <c r="V556" s="274">
        <v>2002</v>
      </c>
    </row>
    <row r="557" spans="1:22" ht="12.75">
      <c r="A557">
        <v>6520</v>
      </c>
      <c r="B557" t="s">
        <v>33</v>
      </c>
      <c r="D557" t="s">
        <v>907</v>
      </c>
      <c r="E557" t="s">
        <v>880</v>
      </c>
      <c r="F557">
        <v>7601</v>
      </c>
      <c r="G557" t="s">
        <v>67</v>
      </c>
      <c r="H557" t="s">
        <v>714</v>
      </c>
      <c r="I557" t="s">
        <v>48</v>
      </c>
      <c r="J557">
        <v>22</v>
      </c>
      <c r="K557">
        <v>1</v>
      </c>
      <c r="L557" t="s">
        <v>711</v>
      </c>
      <c r="M557" t="s">
        <v>712</v>
      </c>
      <c r="N557" t="s">
        <v>34</v>
      </c>
      <c r="O557" t="s">
        <v>35</v>
      </c>
      <c r="P557"/>
      <c r="Q557" s="1">
        <v>0</v>
      </c>
      <c r="R557" s="1">
        <v>0</v>
      </c>
      <c r="S557" s="1">
        <v>95921.23</v>
      </c>
      <c r="T557" s="1">
        <v>95921.23</v>
      </c>
      <c r="U557" s="1">
        <v>9429</v>
      </c>
      <c r="V557" s="274">
        <v>2002</v>
      </c>
    </row>
    <row r="558" spans="1:22" ht="12.75">
      <c r="A558">
        <v>6529</v>
      </c>
      <c r="B558" t="s">
        <v>33</v>
      </c>
      <c r="D558" t="s">
        <v>908</v>
      </c>
      <c r="E558" t="s">
        <v>16</v>
      </c>
      <c r="F558">
        <v>50048</v>
      </c>
      <c r="G558" t="s">
        <v>67</v>
      </c>
      <c r="H558" t="s">
        <v>714</v>
      </c>
      <c r="I558" t="s">
        <v>48</v>
      </c>
      <c r="J558">
        <v>22</v>
      </c>
      <c r="K558">
        <v>2</v>
      </c>
      <c r="L558" t="s">
        <v>715</v>
      </c>
      <c r="M558" t="s">
        <v>712</v>
      </c>
      <c r="N558" t="s">
        <v>34</v>
      </c>
      <c r="O558" t="s">
        <v>35</v>
      </c>
      <c r="P558"/>
      <c r="Q558" s="1">
        <v>0</v>
      </c>
      <c r="R558" s="1">
        <v>0</v>
      </c>
      <c r="S558" s="1">
        <v>-85025.94</v>
      </c>
      <c r="T558" s="1">
        <v>-85025.94</v>
      </c>
      <c r="U558" s="1">
        <v>-8358</v>
      </c>
      <c r="V558" s="274">
        <v>2002</v>
      </c>
    </row>
    <row r="559" spans="1:22" ht="12.75">
      <c r="A559">
        <v>6598</v>
      </c>
      <c r="B559" t="s">
        <v>33</v>
      </c>
      <c r="D559" t="s">
        <v>909</v>
      </c>
      <c r="E559" t="s">
        <v>910</v>
      </c>
      <c r="F559">
        <v>17569</v>
      </c>
      <c r="G559" t="s">
        <v>38</v>
      </c>
      <c r="H559" t="s">
        <v>714</v>
      </c>
      <c r="I559" t="s">
        <v>48</v>
      </c>
      <c r="J559">
        <v>22</v>
      </c>
      <c r="K559">
        <v>1</v>
      </c>
      <c r="L559" t="s">
        <v>711</v>
      </c>
      <c r="M559" t="s">
        <v>712</v>
      </c>
      <c r="N559" t="s">
        <v>41</v>
      </c>
      <c r="O559" t="s">
        <v>41</v>
      </c>
      <c r="P559" t="s">
        <v>713</v>
      </c>
      <c r="Q559" s="1">
        <v>30.96</v>
      </c>
      <c r="R559" s="1">
        <v>30.96</v>
      </c>
      <c r="S559" s="1">
        <v>192</v>
      </c>
      <c r="T559" s="1">
        <v>192</v>
      </c>
      <c r="U559" s="1">
        <v>17.004</v>
      </c>
      <c r="V559" s="274">
        <v>2002</v>
      </c>
    </row>
    <row r="560" spans="1:22" ht="12.75">
      <c r="A560">
        <v>6618</v>
      </c>
      <c r="B560" t="s">
        <v>33</v>
      </c>
      <c r="D560" t="s">
        <v>911</v>
      </c>
      <c r="E560" t="s">
        <v>912</v>
      </c>
      <c r="F560">
        <v>18371</v>
      </c>
      <c r="G560" t="s">
        <v>67</v>
      </c>
      <c r="H560" t="s">
        <v>714</v>
      </c>
      <c r="I560" t="s">
        <v>48</v>
      </c>
      <c r="J560">
        <v>22</v>
      </c>
      <c r="K560">
        <v>1</v>
      </c>
      <c r="L560" t="s">
        <v>711</v>
      </c>
      <c r="M560" t="s">
        <v>712</v>
      </c>
      <c r="N560" t="s">
        <v>34</v>
      </c>
      <c r="O560" t="s">
        <v>35</v>
      </c>
      <c r="P560"/>
      <c r="Q560" s="1">
        <v>0</v>
      </c>
      <c r="R560" s="1">
        <v>0</v>
      </c>
      <c r="S560" s="1">
        <v>516859.6</v>
      </c>
      <c r="T560" s="1">
        <v>516859.6</v>
      </c>
      <c r="U560" s="1">
        <v>50807</v>
      </c>
      <c r="V560" s="274">
        <v>2002</v>
      </c>
    </row>
    <row r="561" spans="1:22" ht="12.75">
      <c r="A561">
        <v>7051</v>
      </c>
      <c r="B561" t="s">
        <v>33</v>
      </c>
      <c r="D561" t="s">
        <v>913</v>
      </c>
      <c r="E561" t="s">
        <v>914</v>
      </c>
      <c r="F561">
        <v>20151</v>
      </c>
      <c r="G561" t="s">
        <v>67</v>
      </c>
      <c r="H561" t="s">
        <v>714</v>
      </c>
      <c r="I561" t="s">
        <v>48</v>
      </c>
      <c r="J561">
        <v>22</v>
      </c>
      <c r="K561">
        <v>1</v>
      </c>
      <c r="L561" t="s">
        <v>711</v>
      </c>
      <c r="M561" t="s">
        <v>712</v>
      </c>
      <c r="N561" t="s">
        <v>34</v>
      </c>
      <c r="O561" t="s">
        <v>35</v>
      </c>
      <c r="P561"/>
      <c r="Q561" s="1">
        <v>0</v>
      </c>
      <c r="R561" s="1">
        <v>0</v>
      </c>
      <c r="S561" s="1">
        <v>26225.99</v>
      </c>
      <c r="T561" s="1">
        <v>26225.99</v>
      </c>
      <c r="U561" s="1">
        <v>2578.002</v>
      </c>
      <c r="V561" s="274">
        <v>2002</v>
      </c>
    </row>
    <row r="562" spans="1:22" ht="12.75">
      <c r="A562">
        <v>7056</v>
      </c>
      <c r="B562" t="s">
        <v>33</v>
      </c>
      <c r="D562" t="s">
        <v>915</v>
      </c>
      <c r="E562" t="s">
        <v>880</v>
      </c>
      <c r="F562">
        <v>7601</v>
      </c>
      <c r="G562" t="s">
        <v>67</v>
      </c>
      <c r="H562" t="s">
        <v>714</v>
      </c>
      <c r="I562" t="s">
        <v>48</v>
      </c>
      <c r="J562">
        <v>22</v>
      </c>
      <c r="K562">
        <v>1</v>
      </c>
      <c r="L562" t="s">
        <v>711</v>
      </c>
      <c r="M562" t="s">
        <v>712</v>
      </c>
      <c r="N562" t="s">
        <v>34</v>
      </c>
      <c r="O562" t="s">
        <v>35</v>
      </c>
      <c r="P562"/>
      <c r="Q562" s="1">
        <v>0</v>
      </c>
      <c r="R562" s="1">
        <v>0</v>
      </c>
      <c r="S562" s="1">
        <v>251496.91</v>
      </c>
      <c r="T562" s="1">
        <v>251496.91</v>
      </c>
      <c r="U562" s="1">
        <v>24722</v>
      </c>
      <c r="V562" s="274">
        <v>2002</v>
      </c>
    </row>
    <row r="563" spans="1:22" ht="12.75">
      <c r="A563">
        <v>7337</v>
      </c>
      <c r="B563" t="s">
        <v>33</v>
      </c>
      <c r="D563" t="s">
        <v>916</v>
      </c>
      <c r="E563" t="s">
        <v>900</v>
      </c>
      <c r="F563">
        <v>19794</v>
      </c>
      <c r="G563" t="s">
        <v>67</v>
      </c>
      <c r="H563" t="s">
        <v>714</v>
      </c>
      <c r="I563" t="s">
        <v>48</v>
      </c>
      <c r="J563">
        <v>22</v>
      </c>
      <c r="K563">
        <v>1</v>
      </c>
      <c r="L563" t="s">
        <v>711</v>
      </c>
      <c r="M563" t="s">
        <v>712</v>
      </c>
      <c r="N563" t="s">
        <v>41</v>
      </c>
      <c r="O563" t="s">
        <v>41</v>
      </c>
      <c r="P563" t="s">
        <v>713</v>
      </c>
      <c r="Q563" s="1">
        <v>3438</v>
      </c>
      <c r="R563" s="1">
        <v>2767.49</v>
      </c>
      <c r="S563" s="1">
        <v>20627</v>
      </c>
      <c r="T563" s="1">
        <v>16607</v>
      </c>
      <c r="U563" s="1">
        <v>990</v>
      </c>
      <c r="V563" s="274">
        <v>2002</v>
      </c>
    </row>
    <row r="564" spans="1:22" ht="12.75">
      <c r="A564">
        <v>7381</v>
      </c>
      <c r="B564" t="s">
        <v>33</v>
      </c>
      <c r="D564" t="s">
        <v>917</v>
      </c>
      <c r="E564" t="s">
        <v>880</v>
      </c>
      <c r="F564">
        <v>7601</v>
      </c>
      <c r="G564" t="s">
        <v>67</v>
      </c>
      <c r="H564" t="s">
        <v>714</v>
      </c>
      <c r="I564" t="s">
        <v>48</v>
      </c>
      <c r="J564">
        <v>22</v>
      </c>
      <c r="K564">
        <v>1</v>
      </c>
      <c r="L564" t="s">
        <v>711</v>
      </c>
      <c r="M564" t="s">
        <v>712</v>
      </c>
      <c r="N564" t="s">
        <v>59</v>
      </c>
      <c r="O564" t="s">
        <v>59</v>
      </c>
      <c r="P564"/>
      <c r="Q564" s="1">
        <v>0</v>
      </c>
      <c r="R564" s="1">
        <v>0</v>
      </c>
      <c r="S564" s="1">
        <v>105514.36</v>
      </c>
      <c r="T564" s="1">
        <v>105514.36</v>
      </c>
      <c r="U564" s="1">
        <v>10372</v>
      </c>
      <c r="V564" s="274">
        <v>2002</v>
      </c>
    </row>
    <row r="565" spans="1:22" ht="12.75">
      <c r="A565">
        <v>10063</v>
      </c>
      <c r="B565" t="s">
        <v>33</v>
      </c>
      <c r="D565" t="s">
        <v>918</v>
      </c>
      <c r="E565" t="s">
        <v>919</v>
      </c>
      <c r="F565">
        <v>11943</v>
      </c>
      <c r="G565" t="s">
        <v>38</v>
      </c>
      <c r="H565" t="s">
        <v>714</v>
      </c>
      <c r="I565" t="s">
        <v>48</v>
      </c>
      <c r="J565">
        <v>22</v>
      </c>
      <c r="K565">
        <v>2</v>
      </c>
      <c r="L565" t="s">
        <v>715</v>
      </c>
      <c r="M565" t="s">
        <v>712</v>
      </c>
      <c r="N565" t="s">
        <v>34</v>
      </c>
      <c r="O565" t="s">
        <v>35</v>
      </c>
      <c r="P565"/>
      <c r="Q565" s="1">
        <v>0</v>
      </c>
      <c r="R565" s="1">
        <v>0</v>
      </c>
      <c r="S565" s="1">
        <v>189634.91</v>
      </c>
      <c r="T565" s="1">
        <v>189634.91</v>
      </c>
      <c r="U565" s="1">
        <v>18641.003</v>
      </c>
      <c r="V565" s="274">
        <v>2002</v>
      </c>
    </row>
    <row r="566" spans="1:22" ht="12.75">
      <c r="A566">
        <v>10137</v>
      </c>
      <c r="B566" t="s">
        <v>33</v>
      </c>
      <c r="D566" t="s">
        <v>920</v>
      </c>
      <c r="E566" t="s">
        <v>921</v>
      </c>
      <c r="F566">
        <v>9093</v>
      </c>
      <c r="G566" t="s">
        <v>67</v>
      </c>
      <c r="H566" t="s">
        <v>714</v>
      </c>
      <c r="I566" t="s">
        <v>48</v>
      </c>
      <c r="J566">
        <v>22</v>
      </c>
      <c r="K566">
        <v>2</v>
      </c>
      <c r="L566" t="s">
        <v>715</v>
      </c>
      <c r="M566" t="s">
        <v>712</v>
      </c>
      <c r="N566" t="s">
        <v>34</v>
      </c>
      <c r="O566" t="s">
        <v>35</v>
      </c>
      <c r="P566"/>
      <c r="Q566" s="1">
        <v>0</v>
      </c>
      <c r="R566" s="1">
        <v>0</v>
      </c>
      <c r="S566" s="1">
        <v>58057.3</v>
      </c>
      <c r="T566" s="1">
        <v>58057.3</v>
      </c>
      <c r="U566" s="1">
        <v>5707</v>
      </c>
      <c r="V566" s="274">
        <v>2002</v>
      </c>
    </row>
    <row r="567" spans="1:22" ht="12.75">
      <c r="A567">
        <v>10494</v>
      </c>
      <c r="B567" t="s">
        <v>33</v>
      </c>
      <c r="D567" t="s">
        <v>922</v>
      </c>
      <c r="E567" t="s">
        <v>923</v>
      </c>
      <c r="F567">
        <v>34612</v>
      </c>
      <c r="G567" t="s">
        <v>67</v>
      </c>
      <c r="H567" t="s">
        <v>714</v>
      </c>
      <c r="I567" t="s">
        <v>48</v>
      </c>
      <c r="J567">
        <v>22</v>
      </c>
      <c r="K567">
        <v>2</v>
      </c>
      <c r="L567" t="s">
        <v>715</v>
      </c>
      <c r="M567" t="s">
        <v>712</v>
      </c>
      <c r="N567" t="s">
        <v>34</v>
      </c>
      <c r="O567" t="s">
        <v>35</v>
      </c>
      <c r="P567"/>
      <c r="Q567" s="1">
        <v>0</v>
      </c>
      <c r="R567" s="1">
        <v>0</v>
      </c>
      <c r="S567" s="1">
        <v>875640.98</v>
      </c>
      <c r="T567" s="1">
        <v>875640.98</v>
      </c>
      <c r="U567" s="1">
        <v>86075.00200000001</v>
      </c>
      <c r="V567" s="274">
        <v>2002</v>
      </c>
    </row>
    <row r="568" spans="1:22" ht="12.75">
      <c r="A568">
        <v>10567</v>
      </c>
      <c r="B568" t="s">
        <v>46</v>
      </c>
      <c r="D568" t="s">
        <v>924</v>
      </c>
      <c r="E568" t="s">
        <v>925</v>
      </c>
      <c r="F568">
        <v>291</v>
      </c>
      <c r="G568" t="s">
        <v>38</v>
      </c>
      <c r="H568" t="s">
        <v>714</v>
      </c>
      <c r="I568" t="s">
        <v>48</v>
      </c>
      <c r="J568">
        <v>22</v>
      </c>
      <c r="K568">
        <v>3</v>
      </c>
      <c r="L568" t="s">
        <v>720</v>
      </c>
      <c r="M568" t="s">
        <v>712</v>
      </c>
      <c r="N568" t="s">
        <v>41</v>
      </c>
      <c r="O568" t="s">
        <v>41</v>
      </c>
      <c r="P568" t="s">
        <v>713</v>
      </c>
      <c r="Q568" s="1">
        <v>1690</v>
      </c>
      <c r="R568" s="1">
        <v>1291.43</v>
      </c>
      <c r="S568" s="1">
        <v>9816</v>
      </c>
      <c r="T568" s="1">
        <v>7498</v>
      </c>
      <c r="U568" s="1">
        <v>963</v>
      </c>
      <c r="V568" s="274">
        <v>2002</v>
      </c>
    </row>
    <row r="569" spans="1:22" ht="12.75">
      <c r="A569">
        <v>10567</v>
      </c>
      <c r="B569" t="s">
        <v>46</v>
      </c>
      <c r="D569" t="s">
        <v>924</v>
      </c>
      <c r="E569" t="s">
        <v>925</v>
      </c>
      <c r="F569">
        <v>291</v>
      </c>
      <c r="G569" t="s">
        <v>38</v>
      </c>
      <c r="H569" t="s">
        <v>714</v>
      </c>
      <c r="I569" t="s">
        <v>48</v>
      </c>
      <c r="J569">
        <v>22</v>
      </c>
      <c r="K569">
        <v>3</v>
      </c>
      <c r="L569" t="s">
        <v>720</v>
      </c>
      <c r="M569" t="s">
        <v>712</v>
      </c>
      <c r="N569" t="s">
        <v>36</v>
      </c>
      <c r="O569" t="s">
        <v>36</v>
      </c>
      <c r="P569" t="s">
        <v>717</v>
      </c>
      <c r="Q569" s="1">
        <v>3917232.15</v>
      </c>
      <c r="R569" s="1">
        <v>3126189.6</v>
      </c>
      <c r="S569" s="1">
        <v>4030889</v>
      </c>
      <c r="T569" s="1">
        <v>3218217</v>
      </c>
      <c r="U569" s="1">
        <v>387889</v>
      </c>
      <c r="V569" s="274">
        <v>2002</v>
      </c>
    </row>
    <row r="570" spans="1:22" ht="12.75">
      <c r="A570">
        <v>10608</v>
      </c>
      <c r="B570" t="s">
        <v>46</v>
      </c>
      <c r="D570" t="s">
        <v>926</v>
      </c>
      <c r="E570" t="s">
        <v>927</v>
      </c>
      <c r="F570">
        <v>56467</v>
      </c>
      <c r="G570" t="s">
        <v>67</v>
      </c>
      <c r="H570" t="s">
        <v>714</v>
      </c>
      <c r="I570" t="s">
        <v>48</v>
      </c>
      <c r="J570">
        <v>322122</v>
      </c>
      <c r="K570">
        <v>7</v>
      </c>
      <c r="L570" t="s">
        <v>730</v>
      </c>
      <c r="M570" t="s">
        <v>712</v>
      </c>
      <c r="N570" t="s">
        <v>34</v>
      </c>
      <c r="O570" t="s">
        <v>35</v>
      </c>
      <c r="P570"/>
      <c r="Q570" s="1">
        <v>0</v>
      </c>
      <c r="R570" s="1">
        <v>0</v>
      </c>
      <c r="S570" s="1">
        <v>162737.49</v>
      </c>
      <c r="T570" s="1">
        <v>162737.49</v>
      </c>
      <c r="U570" s="1">
        <v>15997</v>
      </c>
      <c r="V570" s="274">
        <v>2002</v>
      </c>
    </row>
    <row r="571" spans="1:22" ht="12.75">
      <c r="A571">
        <v>10646</v>
      </c>
      <c r="B571" t="s">
        <v>33</v>
      </c>
      <c r="D571" t="s">
        <v>928</v>
      </c>
      <c r="E571" t="s">
        <v>929</v>
      </c>
      <c r="F571">
        <v>528</v>
      </c>
      <c r="G571" t="s">
        <v>38</v>
      </c>
      <c r="H571" t="s">
        <v>714</v>
      </c>
      <c r="I571" t="s">
        <v>48</v>
      </c>
      <c r="J571">
        <v>22</v>
      </c>
      <c r="K571">
        <v>2</v>
      </c>
      <c r="L571" t="s">
        <v>715</v>
      </c>
      <c r="M571" t="s">
        <v>712</v>
      </c>
      <c r="N571" t="s">
        <v>722</v>
      </c>
      <c r="O571" t="s">
        <v>52</v>
      </c>
      <c r="P571" t="s">
        <v>723</v>
      </c>
      <c r="Q571" s="1">
        <v>193254.6</v>
      </c>
      <c r="R571" s="1">
        <v>193254.6</v>
      </c>
      <c r="S571" s="1">
        <v>1405488</v>
      </c>
      <c r="T571" s="1">
        <v>1405488</v>
      </c>
      <c r="U571" s="1">
        <v>78221.09344</v>
      </c>
      <c r="V571" s="274">
        <v>2002</v>
      </c>
    </row>
    <row r="572" spans="1:22" ht="12.75">
      <c r="A572">
        <v>10646</v>
      </c>
      <c r="B572" t="s">
        <v>33</v>
      </c>
      <c r="D572" t="s">
        <v>928</v>
      </c>
      <c r="E572" t="s">
        <v>929</v>
      </c>
      <c r="F572">
        <v>528</v>
      </c>
      <c r="G572" t="s">
        <v>38</v>
      </c>
      <c r="H572" t="s">
        <v>714</v>
      </c>
      <c r="I572" t="s">
        <v>48</v>
      </c>
      <c r="J572">
        <v>22</v>
      </c>
      <c r="K572">
        <v>2</v>
      </c>
      <c r="L572" t="s">
        <v>715</v>
      </c>
      <c r="M572" t="s">
        <v>712</v>
      </c>
      <c r="N572" t="s">
        <v>722</v>
      </c>
      <c r="O572" t="s">
        <v>66</v>
      </c>
      <c r="P572" t="s">
        <v>723</v>
      </c>
      <c r="Q572" s="1">
        <v>57725.4</v>
      </c>
      <c r="R572" s="1">
        <v>57725.4</v>
      </c>
      <c r="S572" s="1">
        <v>1104312</v>
      </c>
      <c r="T572" s="1">
        <v>1104312</v>
      </c>
      <c r="U572" s="1">
        <v>61459.43056</v>
      </c>
      <c r="V572" s="274">
        <v>2002</v>
      </c>
    </row>
    <row r="573" spans="1:22" ht="12.75">
      <c r="A573">
        <v>10675</v>
      </c>
      <c r="B573" t="s">
        <v>46</v>
      </c>
      <c r="D573" t="s">
        <v>930</v>
      </c>
      <c r="E573" t="s">
        <v>931</v>
      </c>
      <c r="F573">
        <v>42</v>
      </c>
      <c r="G573" t="s">
        <v>38</v>
      </c>
      <c r="H573" t="s">
        <v>714</v>
      </c>
      <c r="I573" t="s">
        <v>48</v>
      </c>
      <c r="J573">
        <v>22</v>
      </c>
      <c r="K573">
        <v>3</v>
      </c>
      <c r="L573" t="s">
        <v>720</v>
      </c>
      <c r="M573" t="s">
        <v>712</v>
      </c>
      <c r="N573" t="s">
        <v>39</v>
      </c>
      <c r="O573" t="s">
        <v>40</v>
      </c>
      <c r="P573" t="s">
        <v>721</v>
      </c>
      <c r="Q573" s="1">
        <v>683060</v>
      </c>
      <c r="R573" s="1">
        <v>642117.76</v>
      </c>
      <c r="S573" s="1">
        <v>16722260</v>
      </c>
      <c r="T573" s="1">
        <v>15719538</v>
      </c>
      <c r="U573" s="1">
        <v>1528609</v>
      </c>
      <c r="V573" s="274">
        <v>2002</v>
      </c>
    </row>
    <row r="574" spans="1:22" ht="12.75">
      <c r="A574">
        <v>10675</v>
      </c>
      <c r="B574" t="s">
        <v>46</v>
      </c>
      <c r="D574" t="s">
        <v>930</v>
      </c>
      <c r="E574" t="s">
        <v>931</v>
      </c>
      <c r="F574">
        <v>42</v>
      </c>
      <c r="G574" t="s">
        <v>38</v>
      </c>
      <c r="H574" t="s">
        <v>714</v>
      </c>
      <c r="I574" t="s">
        <v>48</v>
      </c>
      <c r="J574">
        <v>22</v>
      </c>
      <c r="K574">
        <v>3</v>
      </c>
      <c r="L574" t="s">
        <v>720</v>
      </c>
      <c r="M574" t="s">
        <v>712</v>
      </c>
      <c r="N574" t="s">
        <v>41</v>
      </c>
      <c r="O574" t="s">
        <v>41</v>
      </c>
      <c r="P574" t="s">
        <v>713</v>
      </c>
      <c r="Q574" s="1">
        <v>2692</v>
      </c>
      <c r="R574" s="1">
        <v>2557.13</v>
      </c>
      <c r="S574" s="1">
        <v>15815</v>
      </c>
      <c r="T574" s="1">
        <v>15024</v>
      </c>
      <c r="U574" s="1">
        <v>1745</v>
      </c>
      <c r="V574" s="274">
        <v>2002</v>
      </c>
    </row>
    <row r="575" spans="1:22" ht="12.75">
      <c r="A575">
        <v>50126</v>
      </c>
      <c r="B575" t="s">
        <v>33</v>
      </c>
      <c r="D575" t="s">
        <v>932</v>
      </c>
      <c r="E575" t="s">
        <v>933</v>
      </c>
      <c r="F575">
        <v>38001</v>
      </c>
      <c r="G575" t="s">
        <v>67</v>
      </c>
      <c r="H575" t="s">
        <v>714</v>
      </c>
      <c r="I575" t="s">
        <v>48</v>
      </c>
      <c r="J575">
        <v>22</v>
      </c>
      <c r="K575">
        <v>2</v>
      </c>
      <c r="L575" t="s">
        <v>715</v>
      </c>
      <c r="M575" t="s">
        <v>712</v>
      </c>
      <c r="N575" t="s">
        <v>34</v>
      </c>
      <c r="O575" t="s">
        <v>35</v>
      </c>
      <c r="P575"/>
      <c r="Q575" s="1">
        <v>0</v>
      </c>
      <c r="R575" s="1">
        <v>0</v>
      </c>
      <c r="S575" s="1">
        <v>49756.11</v>
      </c>
      <c r="T575" s="1">
        <v>49756.11</v>
      </c>
      <c r="U575" s="1">
        <v>4890.999</v>
      </c>
      <c r="V575" s="274">
        <v>2002</v>
      </c>
    </row>
    <row r="576" spans="1:22" ht="12.75">
      <c r="A576">
        <v>50498</v>
      </c>
      <c r="B576" t="s">
        <v>46</v>
      </c>
      <c r="D576" t="s">
        <v>934</v>
      </c>
      <c r="E576" t="s">
        <v>935</v>
      </c>
      <c r="F576">
        <v>50168</v>
      </c>
      <c r="G576" t="s">
        <v>38</v>
      </c>
      <c r="H576" t="s">
        <v>714</v>
      </c>
      <c r="I576" t="s">
        <v>48</v>
      </c>
      <c r="J576">
        <v>22</v>
      </c>
      <c r="K576">
        <v>3</v>
      </c>
      <c r="L576" t="s">
        <v>720</v>
      </c>
      <c r="M576" t="s">
        <v>712</v>
      </c>
      <c r="N576" t="s">
        <v>36</v>
      </c>
      <c r="O576" t="s">
        <v>36</v>
      </c>
      <c r="P576" t="s">
        <v>717</v>
      </c>
      <c r="Q576" s="1">
        <v>1617805</v>
      </c>
      <c r="R576" s="1">
        <v>1402524.14</v>
      </c>
      <c r="S576" s="1">
        <v>1649942</v>
      </c>
      <c r="T576" s="41">
        <v>1429927</v>
      </c>
      <c r="U576" s="1">
        <v>133448.72</v>
      </c>
      <c r="V576" s="274">
        <v>2002</v>
      </c>
    </row>
    <row r="577" spans="1:22" ht="12.75">
      <c r="A577">
        <v>50539</v>
      </c>
      <c r="B577" t="s">
        <v>33</v>
      </c>
      <c r="D577" t="s">
        <v>936</v>
      </c>
      <c r="E577" t="s">
        <v>936</v>
      </c>
      <c r="F577">
        <v>1966</v>
      </c>
      <c r="G577" t="s">
        <v>67</v>
      </c>
      <c r="H577" t="s">
        <v>714</v>
      </c>
      <c r="I577" t="s">
        <v>48</v>
      </c>
      <c r="J577">
        <v>22</v>
      </c>
      <c r="K577">
        <v>2</v>
      </c>
      <c r="L577" t="s">
        <v>715</v>
      </c>
      <c r="M577" t="s">
        <v>712</v>
      </c>
      <c r="N577" t="s">
        <v>34</v>
      </c>
      <c r="O577" t="s">
        <v>35</v>
      </c>
      <c r="P577"/>
      <c r="Q577" s="1">
        <v>0</v>
      </c>
      <c r="R577" s="1">
        <v>0</v>
      </c>
      <c r="S577" s="1">
        <v>38494.63</v>
      </c>
      <c r="T577" s="1">
        <v>38494.63</v>
      </c>
      <c r="U577" s="1">
        <v>3784</v>
      </c>
      <c r="V577" s="274">
        <v>2002</v>
      </c>
    </row>
    <row r="578" spans="1:22" ht="12.75">
      <c r="A578">
        <v>50564</v>
      </c>
      <c r="B578" t="s">
        <v>33</v>
      </c>
      <c r="D578" t="s">
        <v>937</v>
      </c>
      <c r="E578" t="s">
        <v>613</v>
      </c>
      <c r="F578">
        <v>54842</v>
      </c>
      <c r="G578" t="s">
        <v>38</v>
      </c>
      <c r="H578" t="s">
        <v>714</v>
      </c>
      <c r="I578" t="s">
        <v>48</v>
      </c>
      <c r="J578">
        <v>22</v>
      </c>
      <c r="K578">
        <v>2</v>
      </c>
      <c r="L578" t="s">
        <v>715</v>
      </c>
      <c r="M578" t="s">
        <v>712</v>
      </c>
      <c r="N578" t="s">
        <v>51</v>
      </c>
      <c r="O578" t="s">
        <v>52</v>
      </c>
      <c r="P578" t="s">
        <v>717</v>
      </c>
      <c r="Q578" s="1">
        <v>693859.01</v>
      </c>
      <c r="R578" s="1">
        <v>693859.01</v>
      </c>
      <c r="S578" s="1">
        <v>385785</v>
      </c>
      <c r="T578" s="1">
        <v>385785</v>
      </c>
      <c r="U578" s="1">
        <v>21162.999</v>
      </c>
      <c r="V578" s="274">
        <v>2002</v>
      </c>
    </row>
    <row r="579" spans="1:22" ht="12.75">
      <c r="A579">
        <v>50648</v>
      </c>
      <c r="B579" t="s">
        <v>33</v>
      </c>
      <c r="D579" t="s">
        <v>938</v>
      </c>
      <c r="E579" t="s">
        <v>939</v>
      </c>
      <c r="F579">
        <v>4474</v>
      </c>
      <c r="G579" t="s">
        <v>38</v>
      </c>
      <c r="H579" t="s">
        <v>714</v>
      </c>
      <c r="I579" t="s">
        <v>48</v>
      </c>
      <c r="J579">
        <v>22</v>
      </c>
      <c r="K579">
        <v>2</v>
      </c>
      <c r="L579" t="s">
        <v>715</v>
      </c>
      <c r="M579" t="s">
        <v>712</v>
      </c>
      <c r="N579" t="s">
        <v>722</v>
      </c>
      <c r="O579" t="s">
        <v>52</v>
      </c>
      <c r="P579" t="s">
        <v>723</v>
      </c>
      <c r="Q579" s="1">
        <v>159013.47</v>
      </c>
      <c r="R579" s="1">
        <v>159013.47</v>
      </c>
      <c r="S579" s="1">
        <v>1246437.36</v>
      </c>
      <c r="T579" s="1">
        <v>1246437.36</v>
      </c>
      <c r="U579" s="1">
        <v>61832.4</v>
      </c>
      <c r="V579" s="274">
        <v>2002</v>
      </c>
    </row>
    <row r="580" spans="1:22" ht="12.75">
      <c r="A580">
        <v>50648</v>
      </c>
      <c r="B580" t="s">
        <v>33</v>
      </c>
      <c r="D580" t="s">
        <v>938</v>
      </c>
      <c r="E580" t="s">
        <v>939</v>
      </c>
      <c r="F580">
        <v>4474</v>
      </c>
      <c r="G580" t="s">
        <v>38</v>
      </c>
      <c r="H580" t="s">
        <v>714</v>
      </c>
      <c r="I580" t="s">
        <v>48</v>
      </c>
      <c r="J580">
        <v>22</v>
      </c>
      <c r="K580">
        <v>2</v>
      </c>
      <c r="L580" t="s">
        <v>715</v>
      </c>
      <c r="M580" t="s">
        <v>712</v>
      </c>
      <c r="N580" t="s">
        <v>722</v>
      </c>
      <c r="O580" t="s">
        <v>66</v>
      </c>
      <c r="P580" t="s">
        <v>723</v>
      </c>
      <c r="Q580" s="1">
        <v>47497.53</v>
      </c>
      <c r="R580" s="1">
        <v>47497.53</v>
      </c>
      <c r="S580" s="1">
        <v>979343.64</v>
      </c>
      <c r="T580" s="1">
        <v>979343.64</v>
      </c>
      <c r="U580" s="1">
        <v>48582.6</v>
      </c>
      <c r="V580" s="274">
        <v>2002</v>
      </c>
    </row>
    <row r="581" spans="1:22" ht="12.75">
      <c r="A581">
        <v>50648</v>
      </c>
      <c r="B581" t="s">
        <v>33</v>
      </c>
      <c r="D581" t="s">
        <v>938</v>
      </c>
      <c r="E581" t="s">
        <v>939</v>
      </c>
      <c r="F581">
        <v>4474</v>
      </c>
      <c r="G581" t="s">
        <v>38</v>
      </c>
      <c r="H581" t="s">
        <v>714</v>
      </c>
      <c r="I581" t="s">
        <v>48</v>
      </c>
      <c r="J581">
        <v>22</v>
      </c>
      <c r="K581">
        <v>2</v>
      </c>
      <c r="L581" t="s">
        <v>715</v>
      </c>
      <c r="M581" t="s">
        <v>712</v>
      </c>
      <c r="N581" t="s">
        <v>36</v>
      </c>
      <c r="O581" t="s">
        <v>36</v>
      </c>
      <c r="P581" t="s">
        <v>717</v>
      </c>
      <c r="Q581" s="1">
        <v>7697</v>
      </c>
      <c r="R581" s="1">
        <v>7697</v>
      </c>
      <c r="S581" s="1">
        <v>7847</v>
      </c>
      <c r="T581" s="1">
        <v>7847</v>
      </c>
      <c r="U581" s="1">
        <v>372</v>
      </c>
      <c r="V581" s="274">
        <v>2002</v>
      </c>
    </row>
    <row r="582" spans="1:22" ht="12.75">
      <c r="A582">
        <v>50648</v>
      </c>
      <c r="B582" t="s">
        <v>33</v>
      </c>
      <c r="D582" t="s">
        <v>938</v>
      </c>
      <c r="E582" t="s">
        <v>939</v>
      </c>
      <c r="F582">
        <v>4474</v>
      </c>
      <c r="G582" t="s">
        <v>38</v>
      </c>
      <c r="H582" t="s">
        <v>714</v>
      </c>
      <c r="I582" t="s">
        <v>48</v>
      </c>
      <c r="J582">
        <v>22</v>
      </c>
      <c r="K582">
        <v>2</v>
      </c>
      <c r="L582" t="s">
        <v>715</v>
      </c>
      <c r="M582" t="s">
        <v>712</v>
      </c>
      <c r="N582" t="s">
        <v>940</v>
      </c>
      <c r="O582" t="s">
        <v>393</v>
      </c>
      <c r="P582" t="s">
        <v>717</v>
      </c>
      <c r="Q582" s="1">
        <v>0</v>
      </c>
      <c r="R582" s="1">
        <v>0</v>
      </c>
      <c r="S582" s="1">
        <v>0</v>
      </c>
      <c r="T582" s="1">
        <v>0</v>
      </c>
      <c r="U582" s="1">
        <v>0</v>
      </c>
      <c r="V582" s="274">
        <v>2002</v>
      </c>
    </row>
    <row r="583" spans="1:22" ht="12.75">
      <c r="A583">
        <v>50664</v>
      </c>
      <c r="B583" t="s">
        <v>33</v>
      </c>
      <c r="D583" t="s">
        <v>941</v>
      </c>
      <c r="E583" t="s">
        <v>942</v>
      </c>
      <c r="F583">
        <v>4427</v>
      </c>
      <c r="G583" t="s">
        <v>38</v>
      </c>
      <c r="H583" t="s">
        <v>714</v>
      </c>
      <c r="I583" t="s">
        <v>48</v>
      </c>
      <c r="J583">
        <v>22</v>
      </c>
      <c r="K583">
        <v>2</v>
      </c>
      <c r="L583" t="s">
        <v>715</v>
      </c>
      <c r="M583" t="s">
        <v>712</v>
      </c>
      <c r="N583" t="s">
        <v>41</v>
      </c>
      <c r="O583" t="s">
        <v>41</v>
      </c>
      <c r="P583" t="s">
        <v>713</v>
      </c>
      <c r="Q583" s="1">
        <v>5457</v>
      </c>
      <c r="R583" s="1">
        <v>5457</v>
      </c>
      <c r="S583" s="1">
        <v>31714</v>
      </c>
      <c r="T583" s="1">
        <v>31714</v>
      </c>
      <c r="U583" s="1">
        <v>1432.073</v>
      </c>
      <c r="V583" s="274">
        <v>2002</v>
      </c>
    </row>
    <row r="584" spans="1:22" ht="12.75">
      <c r="A584">
        <v>50664</v>
      </c>
      <c r="B584" t="s">
        <v>33</v>
      </c>
      <c r="D584" t="s">
        <v>941</v>
      </c>
      <c r="E584" t="s">
        <v>942</v>
      </c>
      <c r="F584">
        <v>4427</v>
      </c>
      <c r="G584" t="s">
        <v>38</v>
      </c>
      <c r="H584" t="s">
        <v>714</v>
      </c>
      <c r="I584" t="s">
        <v>48</v>
      </c>
      <c r="J584">
        <v>22</v>
      </c>
      <c r="K584">
        <v>2</v>
      </c>
      <c r="L584" t="s">
        <v>715</v>
      </c>
      <c r="M584" t="s">
        <v>712</v>
      </c>
      <c r="N584" t="s">
        <v>722</v>
      </c>
      <c r="O584" t="s">
        <v>52</v>
      </c>
      <c r="P584" t="s">
        <v>723</v>
      </c>
      <c r="Q584" s="1">
        <v>112028.07</v>
      </c>
      <c r="R584" s="1">
        <v>112028.07</v>
      </c>
      <c r="S584" s="1">
        <v>827562.4</v>
      </c>
      <c r="T584" s="1">
        <v>827562.4</v>
      </c>
      <c r="U584" s="1">
        <v>37382.2484</v>
      </c>
      <c r="V584" s="274">
        <v>2002</v>
      </c>
    </row>
    <row r="585" spans="1:22" ht="12.75">
      <c r="A585">
        <v>50664</v>
      </c>
      <c r="B585" t="s">
        <v>33</v>
      </c>
      <c r="D585" t="s">
        <v>941</v>
      </c>
      <c r="E585" t="s">
        <v>942</v>
      </c>
      <c r="F585">
        <v>4427</v>
      </c>
      <c r="G585" t="s">
        <v>38</v>
      </c>
      <c r="H585" t="s">
        <v>714</v>
      </c>
      <c r="I585" t="s">
        <v>48</v>
      </c>
      <c r="J585">
        <v>22</v>
      </c>
      <c r="K585">
        <v>2</v>
      </c>
      <c r="L585" t="s">
        <v>715</v>
      </c>
      <c r="M585" t="s">
        <v>712</v>
      </c>
      <c r="N585" t="s">
        <v>722</v>
      </c>
      <c r="O585" t="s">
        <v>66</v>
      </c>
      <c r="P585" t="s">
        <v>723</v>
      </c>
      <c r="Q585" s="1">
        <v>33462.93</v>
      </c>
      <c r="R585" s="1">
        <v>33462.93</v>
      </c>
      <c r="S585" s="1">
        <v>650227.6</v>
      </c>
      <c r="T585" s="1">
        <v>650227.6</v>
      </c>
      <c r="U585" s="1">
        <v>29371.766600000003</v>
      </c>
      <c r="V585" s="274">
        <v>2002</v>
      </c>
    </row>
    <row r="586" spans="1:22" ht="12.75">
      <c r="A586">
        <v>50713</v>
      </c>
      <c r="B586" t="s">
        <v>33</v>
      </c>
      <c r="D586" t="s">
        <v>943</v>
      </c>
      <c r="E586" t="s">
        <v>944</v>
      </c>
      <c r="F586">
        <v>19765</v>
      </c>
      <c r="G586" t="s">
        <v>67</v>
      </c>
      <c r="H586" t="s">
        <v>714</v>
      </c>
      <c r="I586" t="s">
        <v>48</v>
      </c>
      <c r="J586">
        <v>22</v>
      </c>
      <c r="K586">
        <v>2</v>
      </c>
      <c r="L586" t="s">
        <v>715</v>
      </c>
      <c r="M586" t="s">
        <v>712</v>
      </c>
      <c r="N586" t="s">
        <v>34</v>
      </c>
      <c r="O586" t="s">
        <v>35</v>
      </c>
      <c r="P586"/>
      <c r="Q586" s="1">
        <v>0</v>
      </c>
      <c r="R586" s="1">
        <v>0</v>
      </c>
      <c r="S586" s="1">
        <v>186145.56</v>
      </c>
      <c r="T586" s="1">
        <v>186145.56</v>
      </c>
      <c r="U586" s="1">
        <v>18298</v>
      </c>
      <c r="V586" s="274">
        <v>2002</v>
      </c>
    </row>
    <row r="587" spans="1:22" ht="12.75">
      <c r="A587">
        <v>50736</v>
      </c>
      <c r="B587" t="s">
        <v>33</v>
      </c>
      <c r="D587" t="s">
        <v>945</v>
      </c>
      <c r="E587" t="s">
        <v>946</v>
      </c>
      <c r="F587">
        <v>3836</v>
      </c>
      <c r="G587" t="s">
        <v>38</v>
      </c>
      <c r="H587" t="s">
        <v>714</v>
      </c>
      <c r="I587" t="s">
        <v>48</v>
      </c>
      <c r="J587">
        <v>22</v>
      </c>
      <c r="K587">
        <v>2</v>
      </c>
      <c r="L587" t="s">
        <v>715</v>
      </c>
      <c r="M587" t="s">
        <v>712</v>
      </c>
      <c r="N587" t="s">
        <v>392</v>
      </c>
      <c r="O587" t="s">
        <v>393</v>
      </c>
      <c r="P587" t="s">
        <v>717</v>
      </c>
      <c r="Q587" s="1">
        <v>0</v>
      </c>
      <c r="R587" s="1">
        <v>0</v>
      </c>
      <c r="S587" s="1">
        <v>0</v>
      </c>
      <c r="T587" s="1">
        <v>0</v>
      </c>
      <c r="U587" s="1">
        <v>0</v>
      </c>
      <c r="V587" s="274">
        <v>2002</v>
      </c>
    </row>
    <row r="588" spans="1:22" ht="12.75">
      <c r="A588">
        <v>50736</v>
      </c>
      <c r="B588" t="s">
        <v>33</v>
      </c>
      <c r="D588" t="s">
        <v>945</v>
      </c>
      <c r="E588" t="s">
        <v>946</v>
      </c>
      <c r="F588">
        <v>3836</v>
      </c>
      <c r="G588" t="s">
        <v>38</v>
      </c>
      <c r="H588" t="s">
        <v>714</v>
      </c>
      <c r="I588" t="s">
        <v>48</v>
      </c>
      <c r="J588">
        <v>22</v>
      </c>
      <c r="K588">
        <v>2</v>
      </c>
      <c r="L588" t="s">
        <v>715</v>
      </c>
      <c r="M588" t="s">
        <v>712</v>
      </c>
      <c r="N588" t="s">
        <v>372</v>
      </c>
      <c r="O588" t="s">
        <v>66</v>
      </c>
      <c r="P588" t="s">
        <v>723</v>
      </c>
      <c r="Q588" s="1">
        <v>105703</v>
      </c>
      <c r="R588" s="1">
        <v>105703</v>
      </c>
      <c r="S588" s="1">
        <v>2853981</v>
      </c>
      <c r="T588" s="1">
        <v>2853981</v>
      </c>
      <c r="U588" s="1">
        <v>188266</v>
      </c>
      <c r="V588" s="274">
        <v>2002</v>
      </c>
    </row>
    <row r="589" spans="1:22" ht="12.75">
      <c r="A589">
        <v>50736</v>
      </c>
      <c r="B589" t="s">
        <v>33</v>
      </c>
      <c r="D589" t="s">
        <v>945</v>
      </c>
      <c r="E589" t="s">
        <v>946</v>
      </c>
      <c r="F589">
        <v>3836</v>
      </c>
      <c r="G589" t="s">
        <v>38</v>
      </c>
      <c r="H589" t="s">
        <v>714</v>
      </c>
      <c r="I589" t="s">
        <v>48</v>
      </c>
      <c r="J589">
        <v>22</v>
      </c>
      <c r="K589">
        <v>2</v>
      </c>
      <c r="L589" t="s">
        <v>715</v>
      </c>
      <c r="M589" t="s">
        <v>712</v>
      </c>
      <c r="N589" t="s">
        <v>60</v>
      </c>
      <c r="O589" t="s">
        <v>55</v>
      </c>
      <c r="P589" t="s">
        <v>713</v>
      </c>
      <c r="Q589" s="1">
        <v>2865</v>
      </c>
      <c r="R589" s="1">
        <v>2865</v>
      </c>
      <c r="S589" s="1">
        <v>11460</v>
      </c>
      <c r="T589" s="1">
        <v>11460</v>
      </c>
      <c r="U589" s="1">
        <v>754</v>
      </c>
      <c r="V589" s="274">
        <v>2002</v>
      </c>
    </row>
    <row r="590" spans="1:22" ht="12.75">
      <c r="A590">
        <v>50801</v>
      </c>
      <c r="B590" t="s">
        <v>46</v>
      </c>
      <c r="D590" t="s">
        <v>947</v>
      </c>
      <c r="E590" t="s">
        <v>948</v>
      </c>
      <c r="F590">
        <v>18153</v>
      </c>
      <c r="G590" t="s">
        <v>38</v>
      </c>
      <c r="H590" t="s">
        <v>714</v>
      </c>
      <c r="I590" t="s">
        <v>48</v>
      </c>
      <c r="J590">
        <v>322122</v>
      </c>
      <c r="K590">
        <v>7</v>
      </c>
      <c r="L590" t="s">
        <v>730</v>
      </c>
      <c r="M590" t="s">
        <v>712</v>
      </c>
      <c r="N590" t="s">
        <v>36</v>
      </c>
      <c r="O590" t="s">
        <v>36</v>
      </c>
      <c r="P590" t="s">
        <v>717</v>
      </c>
      <c r="Q590" s="1">
        <v>1341284.36</v>
      </c>
      <c r="R590" s="1">
        <v>156182.42</v>
      </c>
      <c r="S590" s="1">
        <v>1381523</v>
      </c>
      <c r="T590" s="1">
        <v>160868</v>
      </c>
      <c r="U590" s="1">
        <v>13003.554</v>
      </c>
      <c r="V590" s="274">
        <v>2002</v>
      </c>
    </row>
    <row r="591" spans="1:22" ht="12.75">
      <c r="A591">
        <v>50883</v>
      </c>
      <c r="B591" t="s">
        <v>33</v>
      </c>
      <c r="D591" t="s">
        <v>949</v>
      </c>
      <c r="E591" t="s">
        <v>71</v>
      </c>
      <c r="F591">
        <v>20541</v>
      </c>
      <c r="G591" t="s">
        <v>38</v>
      </c>
      <c r="H591" t="s">
        <v>714</v>
      </c>
      <c r="I591" t="s">
        <v>48</v>
      </c>
      <c r="J591">
        <v>22</v>
      </c>
      <c r="K591">
        <v>2</v>
      </c>
      <c r="L591" t="s">
        <v>715</v>
      </c>
      <c r="M591" t="s">
        <v>712</v>
      </c>
      <c r="N591" t="s">
        <v>722</v>
      </c>
      <c r="O591" t="s">
        <v>52</v>
      </c>
      <c r="P591" t="s">
        <v>723</v>
      </c>
      <c r="Q591" s="1">
        <v>563552.99</v>
      </c>
      <c r="R591" s="1">
        <v>563552.99</v>
      </c>
      <c r="S591" s="1">
        <v>4052478.08</v>
      </c>
      <c r="T591" s="1">
        <v>4052478.08</v>
      </c>
      <c r="U591" s="1">
        <v>270446.96</v>
      </c>
      <c r="V591" s="274">
        <v>2002</v>
      </c>
    </row>
    <row r="592" spans="1:22" ht="12.75">
      <c r="A592">
        <v>50883</v>
      </c>
      <c r="B592" t="s">
        <v>33</v>
      </c>
      <c r="D592" t="s">
        <v>949</v>
      </c>
      <c r="E592" t="s">
        <v>71</v>
      </c>
      <c r="F592">
        <v>20541</v>
      </c>
      <c r="G592" t="s">
        <v>38</v>
      </c>
      <c r="H592" t="s">
        <v>714</v>
      </c>
      <c r="I592" t="s">
        <v>48</v>
      </c>
      <c r="J592">
        <v>22</v>
      </c>
      <c r="K592">
        <v>2</v>
      </c>
      <c r="L592" t="s">
        <v>715</v>
      </c>
      <c r="M592" t="s">
        <v>712</v>
      </c>
      <c r="N592" t="s">
        <v>722</v>
      </c>
      <c r="O592" t="s">
        <v>66</v>
      </c>
      <c r="P592" t="s">
        <v>723</v>
      </c>
      <c r="Q592" s="1">
        <v>168334.01</v>
      </c>
      <c r="R592" s="1">
        <v>168334.01</v>
      </c>
      <c r="S592" s="1">
        <v>3184089.92</v>
      </c>
      <c r="T592" s="1">
        <v>3184089.92</v>
      </c>
      <c r="U592" s="1">
        <v>212494.04</v>
      </c>
      <c r="V592" s="274">
        <v>2002</v>
      </c>
    </row>
    <row r="593" spans="1:22" ht="12.75">
      <c r="A593">
        <v>52033</v>
      </c>
      <c r="B593" t="s">
        <v>33</v>
      </c>
      <c r="D593" t="s">
        <v>950</v>
      </c>
      <c r="E593" t="s">
        <v>951</v>
      </c>
      <c r="F593">
        <v>12920</v>
      </c>
      <c r="G593" t="s">
        <v>67</v>
      </c>
      <c r="H593" t="s">
        <v>714</v>
      </c>
      <c r="I593" t="s">
        <v>48</v>
      </c>
      <c r="J593">
        <v>22</v>
      </c>
      <c r="K593">
        <v>2</v>
      </c>
      <c r="L593" t="s">
        <v>715</v>
      </c>
      <c r="M593" t="s">
        <v>712</v>
      </c>
      <c r="N593" t="s">
        <v>34</v>
      </c>
      <c r="O593" t="s">
        <v>35</v>
      </c>
      <c r="P593"/>
      <c r="Q593" s="1">
        <v>0</v>
      </c>
      <c r="R593" s="1">
        <v>0</v>
      </c>
      <c r="S593" s="1">
        <v>22095.76</v>
      </c>
      <c r="T593" s="1">
        <v>22095.76</v>
      </c>
      <c r="U593" s="1">
        <v>2171.9990000000003</v>
      </c>
      <c r="V593" s="274">
        <v>2002</v>
      </c>
    </row>
    <row r="594" spans="1:22" ht="12.75">
      <c r="A594">
        <v>52061</v>
      </c>
      <c r="B594" t="s">
        <v>46</v>
      </c>
      <c r="D594" t="s">
        <v>952</v>
      </c>
      <c r="E594" t="s">
        <v>953</v>
      </c>
      <c r="F594">
        <v>8153</v>
      </c>
      <c r="G594" t="s">
        <v>38</v>
      </c>
      <c r="H594" t="s">
        <v>714</v>
      </c>
      <c r="I594" t="s">
        <v>48</v>
      </c>
      <c r="J594">
        <v>622</v>
      </c>
      <c r="K594">
        <v>5</v>
      </c>
      <c r="L594" t="s">
        <v>734</v>
      </c>
      <c r="M594" t="s">
        <v>712</v>
      </c>
      <c r="N594" t="s">
        <v>41</v>
      </c>
      <c r="O594" t="s">
        <v>41</v>
      </c>
      <c r="P594" t="s">
        <v>713</v>
      </c>
      <c r="Q594" s="1">
        <v>0</v>
      </c>
      <c r="R594" s="1">
        <v>0</v>
      </c>
      <c r="S594" s="1">
        <v>0</v>
      </c>
      <c r="T594" s="1">
        <v>0</v>
      </c>
      <c r="U594" s="1">
        <v>0</v>
      </c>
      <c r="V594" s="274">
        <v>2002</v>
      </c>
    </row>
    <row r="595" spans="1:22" ht="12.75">
      <c r="A595">
        <v>52061</v>
      </c>
      <c r="B595" t="s">
        <v>46</v>
      </c>
      <c r="D595" t="s">
        <v>952</v>
      </c>
      <c r="E595" t="s">
        <v>953</v>
      </c>
      <c r="F595">
        <v>8153</v>
      </c>
      <c r="G595" t="s">
        <v>38</v>
      </c>
      <c r="H595" t="s">
        <v>714</v>
      </c>
      <c r="I595" t="s">
        <v>48</v>
      </c>
      <c r="J595">
        <v>622</v>
      </c>
      <c r="K595">
        <v>5</v>
      </c>
      <c r="L595" t="s">
        <v>734</v>
      </c>
      <c r="M595" t="s">
        <v>712</v>
      </c>
      <c r="N595" t="s">
        <v>36</v>
      </c>
      <c r="O595" t="s">
        <v>36</v>
      </c>
      <c r="P595" t="s">
        <v>713</v>
      </c>
      <c r="Q595" s="1">
        <v>825904.99</v>
      </c>
      <c r="R595" s="1">
        <v>400980.48</v>
      </c>
      <c r="S595" s="1">
        <v>845727</v>
      </c>
      <c r="T595" s="1">
        <v>412304</v>
      </c>
      <c r="U595" s="1">
        <v>47541.001000000004</v>
      </c>
      <c r="V595" s="274">
        <v>2002</v>
      </c>
    </row>
    <row r="596" spans="1:22" ht="12.75">
      <c r="A596">
        <v>54236</v>
      </c>
      <c r="B596" t="s">
        <v>46</v>
      </c>
      <c r="D596" t="s">
        <v>954</v>
      </c>
      <c r="E596" t="s">
        <v>955</v>
      </c>
      <c r="F596">
        <v>14928</v>
      </c>
      <c r="G596" t="s">
        <v>38</v>
      </c>
      <c r="H596" t="s">
        <v>714</v>
      </c>
      <c r="I596" t="s">
        <v>48</v>
      </c>
      <c r="J596">
        <v>325</v>
      </c>
      <c r="K596">
        <v>7</v>
      </c>
      <c r="L596" t="s">
        <v>730</v>
      </c>
      <c r="M596" t="s">
        <v>712</v>
      </c>
      <c r="N596" t="s">
        <v>36</v>
      </c>
      <c r="O596" t="s">
        <v>36</v>
      </c>
      <c r="P596" t="s">
        <v>721</v>
      </c>
      <c r="Q596" s="1">
        <v>2343200.02</v>
      </c>
      <c r="R596" s="1">
        <v>0</v>
      </c>
      <c r="S596" s="1">
        <v>2390065</v>
      </c>
      <c r="T596" s="1">
        <v>-123568</v>
      </c>
      <c r="U596" s="1">
        <v>72266.999</v>
      </c>
      <c r="V596" s="274">
        <v>2002</v>
      </c>
    </row>
    <row r="597" spans="1:22" ht="12.75">
      <c r="A597">
        <v>54236</v>
      </c>
      <c r="B597" t="s">
        <v>46</v>
      </c>
      <c r="D597" t="s">
        <v>954</v>
      </c>
      <c r="E597" t="s">
        <v>955</v>
      </c>
      <c r="F597">
        <v>14928</v>
      </c>
      <c r="G597" t="s">
        <v>38</v>
      </c>
      <c r="H597" t="s">
        <v>714</v>
      </c>
      <c r="I597" t="s">
        <v>48</v>
      </c>
      <c r="J597">
        <v>325</v>
      </c>
      <c r="K597">
        <v>7</v>
      </c>
      <c r="L597" t="s">
        <v>730</v>
      </c>
      <c r="M597" t="s">
        <v>712</v>
      </c>
      <c r="N597" t="s">
        <v>50</v>
      </c>
      <c r="O597" t="s">
        <v>50</v>
      </c>
      <c r="P597" t="s">
        <v>713</v>
      </c>
      <c r="Q597" s="1">
        <v>155013.99</v>
      </c>
      <c r="R597" s="1">
        <v>0</v>
      </c>
      <c r="S597" s="1">
        <v>978139</v>
      </c>
      <c r="T597" s="1">
        <v>-50572</v>
      </c>
      <c r="U597" s="1">
        <v>29574.999</v>
      </c>
      <c r="V597" s="274">
        <v>2002</v>
      </c>
    </row>
    <row r="598" spans="1:22" ht="12.75">
      <c r="A598">
        <v>54301</v>
      </c>
      <c r="B598" t="s">
        <v>33</v>
      </c>
      <c r="D598" t="s">
        <v>956</v>
      </c>
      <c r="E598" t="s">
        <v>957</v>
      </c>
      <c r="F598">
        <v>12382</v>
      </c>
      <c r="G598" t="s">
        <v>38</v>
      </c>
      <c r="H598" t="s">
        <v>714</v>
      </c>
      <c r="I598" t="s">
        <v>48</v>
      </c>
      <c r="J598">
        <v>22</v>
      </c>
      <c r="K598">
        <v>2</v>
      </c>
      <c r="L598" t="s">
        <v>715</v>
      </c>
      <c r="M598" t="s">
        <v>712</v>
      </c>
      <c r="N598" t="s">
        <v>34</v>
      </c>
      <c r="O598" t="s">
        <v>35</v>
      </c>
      <c r="P598"/>
      <c r="Q598" s="1">
        <v>0</v>
      </c>
      <c r="R598" s="1">
        <v>0</v>
      </c>
      <c r="S598" s="1">
        <v>11210.62</v>
      </c>
      <c r="T598" s="1">
        <v>11210.62</v>
      </c>
      <c r="U598" s="1">
        <v>1101.999</v>
      </c>
      <c r="V598" s="274">
        <v>2002</v>
      </c>
    </row>
    <row r="599" spans="1:22" ht="12.75">
      <c r="A599">
        <v>54302</v>
      </c>
      <c r="B599" t="s">
        <v>33</v>
      </c>
      <c r="D599" t="s">
        <v>958</v>
      </c>
      <c r="E599" t="s">
        <v>957</v>
      </c>
      <c r="F599">
        <v>12382</v>
      </c>
      <c r="G599" t="s">
        <v>38</v>
      </c>
      <c r="H599" t="s">
        <v>714</v>
      </c>
      <c r="I599" t="s">
        <v>48</v>
      </c>
      <c r="J599">
        <v>22</v>
      </c>
      <c r="K599">
        <v>2</v>
      </c>
      <c r="L599" t="s">
        <v>715</v>
      </c>
      <c r="M599" t="s">
        <v>712</v>
      </c>
      <c r="N599" t="s">
        <v>34</v>
      </c>
      <c r="O599" t="s">
        <v>35</v>
      </c>
      <c r="P599"/>
      <c r="Q599" s="1">
        <v>0</v>
      </c>
      <c r="R599" s="1">
        <v>0</v>
      </c>
      <c r="S599" s="1">
        <v>78535.58</v>
      </c>
      <c r="T599" s="1">
        <v>78535.58</v>
      </c>
      <c r="U599" s="1">
        <v>7720.001</v>
      </c>
      <c r="V599" s="274">
        <v>2002</v>
      </c>
    </row>
    <row r="600" spans="1:22" ht="12.75">
      <c r="A600">
        <v>54303</v>
      </c>
      <c r="B600" t="s">
        <v>33</v>
      </c>
      <c r="D600" t="s">
        <v>959</v>
      </c>
      <c r="E600" t="s">
        <v>960</v>
      </c>
      <c r="F600">
        <v>25771</v>
      </c>
      <c r="G600" t="s">
        <v>38</v>
      </c>
      <c r="H600" t="s">
        <v>714</v>
      </c>
      <c r="I600" t="s">
        <v>48</v>
      </c>
      <c r="J600">
        <v>22</v>
      </c>
      <c r="K600">
        <v>2</v>
      </c>
      <c r="L600" t="s">
        <v>715</v>
      </c>
      <c r="M600" t="s">
        <v>712</v>
      </c>
      <c r="N600" t="s">
        <v>34</v>
      </c>
      <c r="O600" t="s">
        <v>35</v>
      </c>
      <c r="P600"/>
      <c r="Q600" s="1">
        <v>0</v>
      </c>
      <c r="R600" s="1">
        <v>0</v>
      </c>
      <c r="S600" s="1">
        <v>43631.99</v>
      </c>
      <c r="T600" s="1">
        <v>43631.99</v>
      </c>
      <c r="U600" s="1">
        <v>4289</v>
      </c>
      <c r="V600" s="274">
        <v>2002</v>
      </c>
    </row>
    <row r="601" spans="1:22" ht="12.75">
      <c r="A601">
        <v>54336</v>
      </c>
      <c r="B601" t="s">
        <v>33</v>
      </c>
      <c r="D601" t="s">
        <v>961</v>
      </c>
      <c r="E601" t="s">
        <v>962</v>
      </c>
      <c r="F601">
        <v>4181</v>
      </c>
      <c r="G601" t="s">
        <v>38</v>
      </c>
      <c r="H601" t="s">
        <v>714</v>
      </c>
      <c r="I601" t="s">
        <v>48</v>
      </c>
      <c r="J601">
        <v>22</v>
      </c>
      <c r="K601">
        <v>2</v>
      </c>
      <c r="L601" t="s">
        <v>715</v>
      </c>
      <c r="M601" t="s">
        <v>712</v>
      </c>
      <c r="N601" t="s">
        <v>51</v>
      </c>
      <c r="O601" t="s">
        <v>52</v>
      </c>
      <c r="P601" t="s">
        <v>717</v>
      </c>
      <c r="Q601" s="1">
        <v>0</v>
      </c>
      <c r="R601" s="1">
        <v>0</v>
      </c>
      <c r="S601" s="1">
        <v>0</v>
      </c>
      <c r="T601" s="1">
        <v>0</v>
      </c>
      <c r="U601" s="1">
        <v>0</v>
      </c>
      <c r="V601" s="274">
        <v>2002</v>
      </c>
    </row>
    <row r="602" spans="1:22" ht="12.75">
      <c r="A602">
        <v>54355</v>
      </c>
      <c r="B602" t="s">
        <v>33</v>
      </c>
      <c r="D602" t="s">
        <v>963</v>
      </c>
      <c r="E602" t="s">
        <v>964</v>
      </c>
      <c r="F602">
        <v>20857</v>
      </c>
      <c r="G602" t="s">
        <v>67</v>
      </c>
      <c r="H602" t="s">
        <v>714</v>
      </c>
      <c r="I602" t="s">
        <v>48</v>
      </c>
      <c r="J602">
        <v>22</v>
      </c>
      <c r="K602">
        <v>2</v>
      </c>
      <c r="L602" t="s">
        <v>715</v>
      </c>
      <c r="M602" t="s">
        <v>712</v>
      </c>
      <c r="N602" t="s">
        <v>34</v>
      </c>
      <c r="O602" t="s">
        <v>35</v>
      </c>
      <c r="P602"/>
      <c r="Q602" s="1">
        <v>0</v>
      </c>
      <c r="R602" s="1">
        <v>0</v>
      </c>
      <c r="S602" s="1">
        <v>270540.77</v>
      </c>
      <c r="T602" s="1">
        <v>270540.77</v>
      </c>
      <c r="U602" s="1">
        <v>26594</v>
      </c>
      <c r="V602" s="274">
        <v>2002</v>
      </c>
    </row>
    <row r="603" spans="1:22" ht="12.75">
      <c r="A603">
        <v>54385</v>
      </c>
      <c r="B603" t="s">
        <v>33</v>
      </c>
      <c r="D603" t="s">
        <v>965</v>
      </c>
      <c r="E603" t="s">
        <v>966</v>
      </c>
      <c r="F603">
        <v>10347</v>
      </c>
      <c r="G603" t="s">
        <v>38</v>
      </c>
      <c r="H603" t="s">
        <v>714</v>
      </c>
      <c r="I603" t="s">
        <v>48</v>
      </c>
      <c r="J603">
        <v>22</v>
      </c>
      <c r="K603">
        <v>2</v>
      </c>
      <c r="L603" t="s">
        <v>715</v>
      </c>
      <c r="M603" t="s">
        <v>712</v>
      </c>
      <c r="N603" t="s">
        <v>34</v>
      </c>
      <c r="O603" t="s">
        <v>35</v>
      </c>
      <c r="P603"/>
      <c r="Q603" s="1">
        <v>0</v>
      </c>
      <c r="R603" s="1">
        <v>0</v>
      </c>
      <c r="S603" s="1">
        <v>44018.58</v>
      </c>
      <c r="T603" s="1">
        <v>44018.58</v>
      </c>
      <c r="U603" s="1">
        <v>4327</v>
      </c>
      <c r="V603" s="274">
        <v>2002</v>
      </c>
    </row>
    <row r="604" spans="1:22" ht="12.75">
      <c r="A604">
        <v>54605</v>
      </c>
      <c r="B604" t="s">
        <v>46</v>
      </c>
      <c r="D604" t="s">
        <v>967</v>
      </c>
      <c r="E604" t="s">
        <v>968</v>
      </c>
      <c r="F604">
        <v>21621</v>
      </c>
      <c r="G604" t="s">
        <v>38</v>
      </c>
      <c r="H604" t="s">
        <v>714</v>
      </c>
      <c r="I604" t="s">
        <v>48</v>
      </c>
      <c r="J604">
        <v>336</v>
      </c>
      <c r="K604">
        <v>7</v>
      </c>
      <c r="L604" t="s">
        <v>730</v>
      </c>
      <c r="M604" t="s">
        <v>712</v>
      </c>
      <c r="N604" t="s">
        <v>54</v>
      </c>
      <c r="O604" t="s">
        <v>55</v>
      </c>
      <c r="P604" t="s">
        <v>713</v>
      </c>
      <c r="Q604" s="1">
        <v>0</v>
      </c>
      <c r="R604" s="1">
        <v>0</v>
      </c>
      <c r="S604" s="1">
        <v>0</v>
      </c>
      <c r="T604" s="1">
        <v>0</v>
      </c>
      <c r="U604" s="1">
        <v>0</v>
      </c>
      <c r="V604" s="274">
        <v>2002</v>
      </c>
    </row>
    <row r="605" spans="1:22" ht="12.75">
      <c r="A605">
        <v>54605</v>
      </c>
      <c r="B605" t="s">
        <v>46</v>
      </c>
      <c r="D605" t="s">
        <v>967</v>
      </c>
      <c r="E605" t="s">
        <v>968</v>
      </c>
      <c r="F605">
        <v>21621</v>
      </c>
      <c r="G605" t="s">
        <v>38</v>
      </c>
      <c r="H605" t="s">
        <v>714</v>
      </c>
      <c r="I605" t="s">
        <v>48</v>
      </c>
      <c r="J605">
        <v>336</v>
      </c>
      <c r="K605">
        <v>7</v>
      </c>
      <c r="L605" t="s">
        <v>730</v>
      </c>
      <c r="M605" t="s">
        <v>712</v>
      </c>
      <c r="N605" t="s">
        <v>36</v>
      </c>
      <c r="O605" t="s">
        <v>36</v>
      </c>
      <c r="P605" t="s">
        <v>713</v>
      </c>
      <c r="Q605" s="1">
        <v>1775732.99</v>
      </c>
      <c r="R605" s="1">
        <v>928166.01</v>
      </c>
      <c r="S605" s="1">
        <v>1820128</v>
      </c>
      <c r="T605" s="1">
        <v>947131</v>
      </c>
      <c r="U605" s="1">
        <v>135961.002</v>
      </c>
      <c r="V605" s="274">
        <v>2002</v>
      </c>
    </row>
    <row r="606" spans="1:22" ht="12.75">
      <c r="A606">
        <v>54657</v>
      </c>
      <c r="B606" t="s">
        <v>46</v>
      </c>
      <c r="D606" t="s">
        <v>969</v>
      </c>
      <c r="E606" t="s">
        <v>970</v>
      </c>
      <c r="F606">
        <v>55793</v>
      </c>
      <c r="G606" t="s">
        <v>38</v>
      </c>
      <c r="H606" t="s">
        <v>714</v>
      </c>
      <c r="I606" t="s">
        <v>48</v>
      </c>
      <c r="J606">
        <v>32213</v>
      </c>
      <c r="K606">
        <v>7</v>
      </c>
      <c r="L606" t="s">
        <v>730</v>
      </c>
      <c r="M606" t="s">
        <v>712</v>
      </c>
      <c r="N606" t="s">
        <v>36</v>
      </c>
      <c r="O606" t="s">
        <v>36</v>
      </c>
      <c r="P606" t="s">
        <v>719</v>
      </c>
      <c r="Q606" s="1">
        <v>1750673</v>
      </c>
      <c r="R606" s="1">
        <v>1750379.36</v>
      </c>
      <c r="S606" s="1">
        <v>1925741</v>
      </c>
      <c r="T606" s="1">
        <v>1925416</v>
      </c>
      <c r="U606" s="1">
        <v>60497</v>
      </c>
      <c r="V606" s="274">
        <v>2002</v>
      </c>
    </row>
    <row r="607" spans="1:22" ht="12.75">
      <c r="A607">
        <v>54657</v>
      </c>
      <c r="B607" t="s">
        <v>46</v>
      </c>
      <c r="D607" t="s">
        <v>969</v>
      </c>
      <c r="E607" t="s">
        <v>970</v>
      </c>
      <c r="F607">
        <v>55793</v>
      </c>
      <c r="G607" t="s">
        <v>38</v>
      </c>
      <c r="H607" t="s">
        <v>714</v>
      </c>
      <c r="I607" t="s">
        <v>48</v>
      </c>
      <c r="J607">
        <v>32213</v>
      </c>
      <c r="K607">
        <v>7</v>
      </c>
      <c r="L607" t="s">
        <v>730</v>
      </c>
      <c r="M607" t="s">
        <v>712</v>
      </c>
      <c r="N607" t="s">
        <v>50</v>
      </c>
      <c r="O607" t="s">
        <v>50</v>
      </c>
      <c r="P607" t="s">
        <v>713</v>
      </c>
      <c r="Q607" s="1">
        <v>0</v>
      </c>
      <c r="R607" s="1">
        <v>0</v>
      </c>
      <c r="S607" s="1">
        <v>0</v>
      </c>
      <c r="T607" s="1">
        <v>0</v>
      </c>
      <c r="U607" s="1">
        <v>0</v>
      </c>
      <c r="V607" s="274">
        <v>2002</v>
      </c>
    </row>
    <row r="608" spans="1:22" ht="12.75">
      <c r="A608">
        <v>54758</v>
      </c>
      <c r="B608" t="s">
        <v>33</v>
      </c>
      <c r="D608" t="s">
        <v>971</v>
      </c>
      <c r="E608" t="s">
        <v>71</v>
      </c>
      <c r="F608">
        <v>20541</v>
      </c>
      <c r="G608" t="s">
        <v>38</v>
      </c>
      <c r="H608" t="s">
        <v>714</v>
      </c>
      <c r="I608" t="s">
        <v>48</v>
      </c>
      <c r="J608">
        <v>22</v>
      </c>
      <c r="K608">
        <v>2</v>
      </c>
      <c r="L608" t="s">
        <v>715</v>
      </c>
      <c r="M608" t="s">
        <v>712</v>
      </c>
      <c r="N608" t="s">
        <v>722</v>
      </c>
      <c r="O608" t="s">
        <v>52</v>
      </c>
      <c r="P608" t="s">
        <v>723</v>
      </c>
      <c r="Q608" s="1">
        <v>140052.22</v>
      </c>
      <c r="R608" s="1">
        <v>140052.22</v>
      </c>
      <c r="S608" s="1">
        <v>1003226.56</v>
      </c>
      <c r="T608" s="1">
        <v>1003226.56</v>
      </c>
      <c r="U608" s="1">
        <v>62685.84</v>
      </c>
      <c r="V608" s="274">
        <v>2002</v>
      </c>
    </row>
    <row r="609" spans="1:22" ht="12.75">
      <c r="A609">
        <v>54758</v>
      </c>
      <c r="B609" t="s">
        <v>33</v>
      </c>
      <c r="D609" t="s">
        <v>971</v>
      </c>
      <c r="E609" t="s">
        <v>71</v>
      </c>
      <c r="F609">
        <v>20541</v>
      </c>
      <c r="G609" t="s">
        <v>38</v>
      </c>
      <c r="H609" t="s">
        <v>714</v>
      </c>
      <c r="I609" t="s">
        <v>48</v>
      </c>
      <c r="J609">
        <v>22</v>
      </c>
      <c r="K609">
        <v>2</v>
      </c>
      <c r="L609" t="s">
        <v>715</v>
      </c>
      <c r="M609" t="s">
        <v>712</v>
      </c>
      <c r="N609" t="s">
        <v>722</v>
      </c>
      <c r="O609" t="s">
        <v>66</v>
      </c>
      <c r="P609" t="s">
        <v>723</v>
      </c>
      <c r="Q609" s="1">
        <v>41833.78</v>
      </c>
      <c r="R609" s="1">
        <v>41833.78</v>
      </c>
      <c r="S609" s="1">
        <v>788249.44</v>
      </c>
      <c r="T609" s="1">
        <v>788249.44</v>
      </c>
      <c r="U609" s="1">
        <v>49253.16</v>
      </c>
      <c r="V609" s="274">
        <v>2002</v>
      </c>
    </row>
    <row r="610" spans="1:22" ht="12.75">
      <c r="A610">
        <v>54758</v>
      </c>
      <c r="B610" t="s">
        <v>33</v>
      </c>
      <c r="D610" t="s">
        <v>971</v>
      </c>
      <c r="E610" t="s">
        <v>71</v>
      </c>
      <c r="F610">
        <v>20541</v>
      </c>
      <c r="G610" t="s">
        <v>38</v>
      </c>
      <c r="H610" t="s">
        <v>714</v>
      </c>
      <c r="I610" t="s">
        <v>48</v>
      </c>
      <c r="J610">
        <v>22</v>
      </c>
      <c r="K610">
        <v>2</v>
      </c>
      <c r="L610" t="s">
        <v>715</v>
      </c>
      <c r="M610" t="s">
        <v>712</v>
      </c>
      <c r="N610" t="s">
        <v>940</v>
      </c>
      <c r="O610" t="s">
        <v>393</v>
      </c>
      <c r="P610" t="s">
        <v>717</v>
      </c>
      <c r="Q610" s="1">
        <v>0</v>
      </c>
      <c r="R610" s="1">
        <v>0</v>
      </c>
      <c r="S610" s="1">
        <v>0</v>
      </c>
      <c r="T610" s="1">
        <v>0</v>
      </c>
      <c r="U610" s="1">
        <v>8834</v>
      </c>
      <c r="V610" s="274">
        <v>2002</v>
      </c>
    </row>
    <row r="611" spans="1:22" ht="12.75">
      <c r="A611">
        <v>54945</v>
      </c>
      <c r="B611" t="s">
        <v>33</v>
      </c>
      <c r="D611" t="s">
        <v>972</v>
      </c>
      <c r="E611" t="s">
        <v>973</v>
      </c>
      <c r="F611">
        <v>4426</v>
      </c>
      <c r="G611" t="s">
        <v>38</v>
      </c>
      <c r="H611" t="s">
        <v>714</v>
      </c>
      <c r="I611" t="s">
        <v>48</v>
      </c>
      <c r="J611">
        <v>22</v>
      </c>
      <c r="K611">
        <v>2</v>
      </c>
      <c r="L611" t="s">
        <v>715</v>
      </c>
      <c r="M611" t="s">
        <v>712</v>
      </c>
      <c r="N611" t="s">
        <v>39</v>
      </c>
      <c r="O611" t="s">
        <v>40</v>
      </c>
      <c r="P611" t="s">
        <v>721</v>
      </c>
      <c r="Q611" s="1">
        <v>2755</v>
      </c>
      <c r="R611" s="1">
        <v>2755</v>
      </c>
      <c r="S611" s="1">
        <v>69731</v>
      </c>
      <c r="T611" s="1">
        <v>69731</v>
      </c>
      <c r="U611" s="1">
        <v>4278.659000000001</v>
      </c>
      <c r="V611" s="274">
        <v>2002</v>
      </c>
    </row>
    <row r="612" spans="1:22" ht="12.75">
      <c r="A612">
        <v>54945</v>
      </c>
      <c r="B612" t="s">
        <v>33</v>
      </c>
      <c r="D612" t="s">
        <v>972</v>
      </c>
      <c r="E612" t="s">
        <v>973</v>
      </c>
      <c r="F612">
        <v>4426</v>
      </c>
      <c r="G612" t="s">
        <v>38</v>
      </c>
      <c r="H612" t="s">
        <v>714</v>
      </c>
      <c r="I612" t="s">
        <v>48</v>
      </c>
      <c r="J612">
        <v>22</v>
      </c>
      <c r="K612">
        <v>2</v>
      </c>
      <c r="L612" t="s">
        <v>715</v>
      </c>
      <c r="M612" t="s">
        <v>712</v>
      </c>
      <c r="N612" t="s">
        <v>722</v>
      </c>
      <c r="O612" t="s">
        <v>52</v>
      </c>
      <c r="P612" t="s">
        <v>723</v>
      </c>
      <c r="Q612" s="1">
        <v>547789.55</v>
      </c>
      <c r="R612" s="1">
        <v>547789.55</v>
      </c>
      <c r="S612" s="1">
        <v>4589742.64</v>
      </c>
      <c r="T612" s="1">
        <v>4589742.64</v>
      </c>
      <c r="U612" s="1">
        <v>273503.07208</v>
      </c>
      <c r="V612" s="274">
        <v>2002</v>
      </c>
    </row>
    <row r="613" spans="1:22" ht="12.75">
      <c r="A613">
        <v>54945</v>
      </c>
      <c r="B613" t="s">
        <v>33</v>
      </c>
      <c r="D613" t="s">
        <v>972</v>
      </c>
      <c r="E613" t="s">
        <v>973</v>
      </c>
      <c r="F613">
        <v>4426</v>
      </c>
      <c r="G613" t="s">
        <v>38</v>
      </c>
      <c r="H613" t="s">
        <v>714</v>
      </c>
      <c r="I613" t="s">
        <v>48</v>
      </c>
      <c r="J613">
        <v>22</v>
      </c>
      <c r="K613">
        <v>2</v>
      </c>
      <c r="L613" t="s">
        <v>715</v>
      </c>
      <c r="M613" t="s">
        <v>712</v>
      </c>
      <c r="N613" t="s">
        <v>722</v>
      </c>
      <c r="O613" t="s">
        <v>66</v>
      </c>
      <c r="P613" t="s">
        <v>723</v>
      </c>
      <c r="Q613" s="1">
        <v>163625.45</v>
      </c>
      <c r="R613" s="1">
        <v>163625.45</v>
      </c>
      <c r="S613" s="1">
        <v>3606226.36</v>
      </c>
      <c r="T613" s="1">
        <v>3606226.36</v>
      </c>
      <c r="U613" s="1">
        <v>214895.27092</v>
      </c>
      <c r="V613" s="274">
        <v>2002</v>
      </c>
    </row>
    <row r="614" spans="1:23" ht="12.75">
      <c r="A614">
        <v>55042</v>
      </c>
      <c r="B614" t="s">
        <v>33</v>
      </c>
      <c r="D614" t="s">
        <v>974</v>
      </c>
      <c r="E614" t="s">
        <v>975</v>
      </c>
      <c r="F614">
        <v>2232</v>
      </c>
      <c r="G614" t="s">
        <v>38</v>
      </c>
      <c r="H614" t="s">
        <v>714</v>
      </c>
      <c r="I614" t="s">
        <v>48</v>
      </c>
      <c r="J614">
        <v>22</v>
      </c>
      <c r="K614">
        <v>2</v>
      </c>
      <c r="L614" t="s">
        <v>715</v>
      </c>
      <c r="M614" t="s">
        <v>712</v>
      </c>
      <c r="N614" t="s">
        <v>36</v>
      </c>
      <c r="O614" t="s">
        <v>36</v>
      </c>
      <c r="P614" t="s">
        <v>717</v>
      </c>
      <c r="Q614" s="1">
        <v>23317593</v>
      </c>
      <c r="R614" s="1">
        <v>23317593</v>
      </c>
      <c r="S614" s="1">
        <v>23684322</v>
      </c>
      <c r="T614" s="280">
        <v>23684322</v>
      </c>
      <c r="U614" s="1">
        <v>3335252</v>
      </c>
      <c r="V614" s="274">
        <v>2002</v>
      </c>
      <c r="W614" t="s">
        <v>803</v>
      </c>
    </row>
    <row r="615" spans="1:23" ht="12.75">
      <c r="A615">
        <v>55149</v>
      </c>
      <c r="B615" t="s">
        <v>33</v>
      </c>
      <c r="D615" t="s">
        <v>976</v>
      </c>
      <c r="E615" t="s">
        <v>977</v>
      </c>
      <c r="F615">
        <v>10576</v>
      </c>
      <c r="G615" t="s">
        <v>38</v>
      </c>
      <c r="H615" t="s">
        <v>714</v>
      </c>
      <c r="I615" t="s">
        <v>48</v>
      </c>
      <c r="J615">
        <v>22</v>
      </c>
      <c r="K615">
        <v>2</v>
      </c>
      <c r="L615" t="s">
        <v>715</v>
      </c>
      <c r="M615" t="s">
        <v>712</v>
      </c>
      <c r="N615" t="s">
        <v>41</v>
      </c>
      <c r="O615" t="s">
        <v>41</v>
      </c>
      <c r="P615" t="s">
        <v>713</v>
      </c>
      <c r="Q615" s="1">
        <v>33115</v>
      </c>
      <c r="R615" s="1">
        <v>33115</v>
      </c>
      <c r="S615" s="1">
        <v>192862</v>
      </c>
      <c r="T615" s="280">
        <v>192862</v>
      </c>
      <c r="U615" s="1">
        <v>36352</v>
      </c>
      <c r="V615" s="274">
        <v>2002</v>
      </c>
      <c r="W615" t="s">
        <v>803</v>
      </c>
    </row>
    <row r="616" spans="1:23" ht="12.75">
      <c r="A616">
        <v>55149</v>
      </c>
      <c r="B616" t="s">
        <v>33</v>
      </c>
      <c r="D616" t="s">
        <v>976</v>
      </c>
      <c r="E616" t="s">
        <v>977</v>
      </c>
      <c r="F616">
        <v>10576</v>
      </c>
      <c r="G616" t="s">
        <v>38</v>
      </c>
      <c r="H616" t="s">
        <v>714</v>
      </c>
      <c r="I616" t="s">
        <v>48</v>
      </c>
      <c r="J616">
        <v>22</v>
      </c>
      <c r="K616">
        <v>2</v>
      </c>
      <c r="L616" t="s">
        <v>715</v>
      </c>
      <c r="M616" t="s">
        <v>712</v>
      </c>
      <c r="N616" t="s">
        <v>36</v>
      </c>
      <c r="O616" t="s">
        <v>36</v>
      </c>
      <c r="P616" t="s">
        <v>717</v>
      </c>
      <c r="Q616" s="1">
        <v>26270817</v>
      </c>
      <c r="R616" s="1">
        <v>26270817</v>
      </c>
      <c r="S616" s="1">
        <v>26909797</v>
      </c>
      <c r="T616" s="280">
        <v>26909797</v>
      </c>
      <c r="U616" s="1">
        <v>3794667</v>
      </c>
      <c r="V616" s="274">
        <v>2002</v>
      </c>
      <c r="W616" t="s">
        <v>803</v>
      </c>
    </row>
    <row r="617" spans="1:22" ht="12.75">
      <c r="A617">
        <v>55163</v>
      </c>
      <c r="B617" t="s">
        <v>33</v>
      </c>
      <c r="D617" t="s">
        <v>978</v>
      </c>
      <c r="E617" t="s">
        <v>694</v>
      </c>
      <c r="F617">
        <v>12716</v>
      </c>
      <c r="G617" t="s">
        <v>38</v>
      </c>
      <c r="H617" t="s">
        <v>714</v>
      </c>
      <c r="I617" t="s">
        <v>48</v>
      </c>
      <c r="J617">
        <v>22</v>
      </c>
      <c r="K617">
        <v>2</v>
      </c>
      <c r="L617" t="s">
        <v>715</v>
      </c>
      <c r="M617" t="s">
        <v>712</v>
      </c>
      <c r="N617" t="s">
        <v>51</v>
      </c>
      <c r="O617" t="s">
        <v>52</v>
      </c>
      <c r="P617" t="s">
        <v>717</v>
      </c>
      <c r="Q617" s="1">
        <v>387298.01</v>
      </c>
      <c r="R617" s="1">
        <v>387298.01</v>
      </c>
      <c r="S617" s="1">
        <v>195199</v>
      </c>
      <c r="T617" s="1">
        <v>195199</v>
      </c>
      <c r="U617" s="1">
        <v>16110.999</v>
      </c>
      <c r="V617" s="274">
        <v>2002</v>
      </c>
    </row>
    <row r="618" spans="1:23" ht="12.75">
      <c r="A618">
        <v>55517</v>
      </c>
      <c r="B618" t="s">
        <v>33</v>
      </c>
      <c r="D618" t="s">
        <v>979</v>
      </c>
      <c r="E618" t="s">
        <v>979</v>
      </c>
      <c r="F618">
        <v>15476</v>
      </c>
      <c r="G618" t="s">
        <v>38</v>
      </c>
      <c r="H618" t="s">
        <v>714</v>
      </c>
      <c r="I618" t="s">
        <v>48</v>
      </c>
      <c r="J618">
        <v>22</v>
      </c>
      <c r="K618">
        <v>2</v>
      </c>
      <c r="L618" t="s">
        <v>715</v>
      </c>
      <c r="M618" t="s">
        <v>712</v>
      </c>
      <c r="N618" t="s">
        <v>36</v>
      </c>
      <c r="O618" t="s">
        <v>36</v>
      </c>
      <c r="P618" t="s">
        <v>717</v>
      </c>
      <c r="Q618" s="1">
        <v>1669359</v>
      </c>
      <c r="R618" s="1">
        <v>1669359</v>
      </c>
      <c r="S618" s="1">
        <v>1714459</v>
      </c>
      <c r="T618" s="280">
        <v>1714459</v>
      </c>
      <c r="U618" s="1">
        <v>159343</v>
      </c>
      <c r="V618" s="274">
        <v>2002</v>
      </c>
      <c r="W618" t="s">
        <v>803</v>
      </c>
    </row>
    <row r="619" spans="1:22" ht="12.75">
      <c r="A619">
        <v>55860</v>
      </c>
      <c r="B619" t="s">
        <v>33</v>
      </c>
      <c r="D619" t="s">
        <v>980</v>
      </c>
      <c r="E619" t="s">
        <v>960</v>
      </c>
      <c r="F619">
        <v>25771</v>
      </c>
      <c r="G619" t="s">
        <v>38</v>
      </c>
      <c r="H619" t="s">
        <v>714</v>
      </c>
      <c r="I619" t="s">
        <v>48</v>
      </c>
      <c r="J619">
        <v>22</v>
      </c>
      <c r="K619">
        <v>2</v>
      </c>
      <c r="L619" t="s">
        <v>715</v>
      </c>
      <c r="M619" t="s">
        <v>712</v>
      </c>
      <c r="N619" t="s">
        <v>754</v>
      </c>
      <c r="O619" t="s">
        <v>66</v>
      </c>
      <c r="P619" t="s">
        <v>719</v>
      </c>
      <c r="Q619" s="1">
        <v>0</v>
      </c>
      <c r="R619" s="1">
        <v>0</v>
      </c>
      <c r="S619" s="1">
        <v>0</v>
      </c>
      <c r="T619" s="1">
        <v>0</v>
      </c>
      <c r="U619" s="1">
        <v>0</v>
      </c>
      <c r="V619" s="274">
        <v>2002</v>
      </c>
    </row>
    <row r="620" spans="16:22" ht="12.75">
      <c r="P620"/>
      <c r="V620" s="274"/>
    </row>
    <row r="621" spans="16:24" ht="12.75">
      <c r="P621"/>
      <c r="Q621" s="1">
        <f>SUBTOTAL(9,Q9:Q619)</f>
        <v>440126384.57</v>
      </c>
      <c r="R621" s="1">
        <f>SUBTOTAL(9,R9:R619)</f>
        <v>404044296.0500002</v>
      </c>
      <c r="S621" s="1">
        <f>SUBTOTAL(9,S9:S619)</f>
        <v>1340731633.6899996</v>
      </c>
      <c r="T621" s="1">
        <f>SUBTOTAL(9,T9:T619)</f>
        <v>1242370363.6899996</v>
      </c>
      <c r="U621" s="1">
        <f>SUBTOTAL(9,U9:U619)</f>
        <v>123977473.879</v>
      </c>
      <c r="W621" s="43" t="s">
        <v>20</v>
      </c>
      <c r="X621">
        <f>AVERAGE(X60:X458)</f>
        <v>15672.188481541549</v>
      </c>
    </row>
    <row r="622" spans="7:22" ht="12.75">
      <c r="G622" s="236"/>
      <c r="H622" s="236"/>
      <c r="I622" s="236"/>
      <c r="J622" s="236"/>
      <c r="K622" s="236"/>
      <c r="L622" s="236"/>
      <c r="M622" s="236"/>
      <c r="N622" s="236"/>
      <c r="O622" s="236"/>
      <c r="P622" s="236"/>
      <c r="Q622" s="237"/>
      <c r="R622" s="237"/>
      <c r="S622" s="237"/>
      <c r="T622" s="237"/>
      <c r="U622" s="237"/>
      <c r="V622" s="236"/>
    </row>
    <row r="623" spans="7:23" ht="12.75">
      <c r="G623" s="14" t="s">
        <v>65</v>
      </c>
      <c r="H623" s="15" t="s">
        <v>348</v>
      </c>
      <c r="I623" s="15"/>
      <c r="J623" s="15"/>
      <c r="K623" s="15"/>
      <c r="L623" s="15"/>
      <c r="M623" s="16" t="s">
        <v>342</v>
      </c>
      <c r="N623" s="17" t="s">
        <v>39</v>
      </c>
      <c r="O623" s="17" t="s">
        <v>40</v>
      </c>
      <c r="P623" s="15"/>
      <c r="Q623" s="231">
        <v>4602830</v>
      </c>
      <c r="R623" s="231">
        <v>4602830</v>
      </c>
      <c r="S623" s="231">
        <v>114993507</v>
      </c>
      <c r="T623" s="282">
        <v>114993507</v>
      </c>
      <c r="U623" s="232">
        <v>11470817</v>
      </c>
      <c r="W623" s="56">
        <v>114993507</v>
      </c>
    </row>
    <row r="624" spans="7:23" ht="12.75">
      <c r="G624" s="18"/>
      <c r="H624" s="10"/>
      <c r="I624" s="10"/>
      <c r="J624" s="10"/>
      <c r="K624" s="10"/>
      <c r="L624" s="10"/>
      <c r="M624" s="11" t="s">
        <v>343</v>
      </c>
      <c r="N624" s="12" t="s">
        <v>43</v>
      </c>
      <c r="O624" s="12" t="s">
        <v>40</v>
      </c>
      <c r="P624" s="10"/>
      <c r="Q624" s="56"/>
      <c r="R624" s="56"/>
      <c r="S624" s="56"/>
      <c r="T624" s="56"/>
      <c r="U624" s="233"/>
      <c r="W624" s="56"/>
    </row>
    <row r="625" spans="7:24" ht="12.75">
      <c r="G625" s="18"/>
      <c r="H625" s="10"/>
      <c r="I625" s="10"/>
      <c r="J625" s="10"/>
      <c r="K625" s="10"/>
      <c r="L625" s="10"/>
      <c r="M625" s="11" t="s">
        <v>331</v>
      </c>
      <c r="N625" s="12" t="s">
        <v>41</v>
      </c>
      <c r="O625" s="12" t="s">
        <v>41</v>
      </c>
      <c r="P625" s="10"/>
      <c r="Q625" s="56">
        <v>440514.72</v>
      </c>
      <c r="R625" s="56">
        <v>439524.28</v>
      </c>
      <c r="S625" s="56">
        <v>2554246</v>
      </c>
      <c r="T625" s="281">
        <v>2548514</v>
      </c>
      <c r="U625" s="233">
        <v>248715.39400000003</v>
      </c>
      <c r="W625" s="56">
        <v>555900</v>
      </c>
      <c r="X625" s="1"/>
    </row>
    <row r="626" spans="7:23" ht="12.75">
      <c r="G626" s="18"/>
      <c r="H626" s="10"/>
      <c r="I626" s="10"/>
      <c r="J626" s="10"/>
      <c r="K626" s="10"/>
      <c r="L626" s="10"/>
      <c r="M626" s="11" t="s">
        <v>330</v>
      </c>
      <c r="N626" s="12" t="s">
        <v>36</v>
      </c>
      <c r="O626" s="12" t="s">
        <v>36</v>
      </c>
      <c r="P626" s="10"/>
      <c r="Q626" s="56">
        <v>128852346.59</v>
      </c>
      <c r="R626" s="56">
        <v>125633552.19</v>
      </c>
      <c r="S626" s="56">
        <v>131012355</v>
      </c>
      <c r="T626" s="281">
        <v>127742121</v>
      </c>
      <c r="U626" s="233">
        <v>15286283.39</v>
      </c>
      <c r="W626" s="56">
        <v>67423860</v>
      </c>
    </row>
    <row r="627" spans="7:23" ht="12.75">
      <c r="G627" s="18"/>
      <c r="H627" s="10"/>
      <c r="I627" s="10"/>
      <c r="J627" s="10"/>
      <c r="K627" s="10"/>
      <c r="L627" s="10"/>
      <c r="M627" s="11" t="s">
        <v>339</v>
      </c>
      <c r="N627" s="12" t="s">
        <v>106</v>
      </c>
      <c r="O627" s="12" t="s">
        <v>44</v>
      </c>
      <c r="P627" s="10"/>
      <c r="Q627" s="56"/>
      <c r="R627" s="56"/>
      <c r="S627" s="56"/>
      <c r="T627" s="56"/>
      <c r="U627" s="233"/>
      <c r="V627" s="1"/>
      <c r="W627" s="56"/>
    </row>
    <row r="628" spans="7:23" ht="12.75">
      <c r="G628" s="18"/>
      <c r="H628" s="10"/>
      <c r="I628" s="10"/>
      <c r="J628" s="10"/>
      <c r="K628" s="10"/>
      <c r="L628" s="10"/>
      <c r="M628" s="11" t="s">
        <v>344</v>
      </c>
      <c r="N628" s="12" t="s">
        <v>29</v>
      </c>
      <c r="O628" s="12" t="s">
        <v>66</v>
      </c>
      <c r="P628" s="10"/>
      <c r="Q628" s="56">
        <v>704040.58</v>
      </c>
      <c r="R628" s="56">
        <v>704040.58</v>
      </c>
      <c r="S628" s="56">
        <v>12929799.08</v>
      </c>
      <c r="T628" s="56">
        <v>12929799.08</v>
      </c>
      <c r="U628" s="233">
        <v>777783.94364</v>
      </c>
      <c r="V628" s="1"/>
      <c r="W628" s="56"/>
    </row>
    <row r="629" spans="7:23" ht="12.75">
      <c r="G629" s="18"/>
      <c r="H629" s="10"/>
      <c r="I629" s="10"/>
      <c r="J629" s="10"/>
      <c r="K629" s="10"/>
      <c r="L629" s="10"/>
      <c r="M629" s="11" t="s">
        <v>345</v>
      </c>
      <c r="N629" s="12" t="s">
        <v>66</v>
      </c>
      <c r="O629" s="12" t="s">
        <v>66</v>
      </c>
      <c r="P629" s="10"/>
      <c r="Q629" s="56"/>
      <c r="R629" s="56"/>
      <c r="S629" s="56"/>
      <c r="T629" s="56"/>
      <c r="U629" s="233"/>
      <c r="V629" s="1"/>
      <c r="W629" s="56"/>
    </row>
    <row r="630" spans="7:23" ht="12.75">
      <c r="G630" s="18"/>
      <c r="H630" s="10"/>
      <c r="I630" s="10"/>
      <c r="J630" s="10"/>
      <c r="K630" s="10"/>
      <c r="L630" s="10"/>
      <c r="M630" s="11" t="s">
        <v>340</v>
      </c>
      <c r="N630" s="13" t="s">
        <v>372</v>
      </c>
      <c r="O630" s="13" t="s">
        <v>66</v>
      </c>
      <c r="P630" s="10"/>
      <c r="Q630" s="56">
        <v>627</v>
      </c>
      <c r="R630" s="56">
        <v>627</v>
      </c>
      <c r="S630" s="56">
        <v>17556</v>
      </c>
      <c r="T630" s="56">
        <v>17556</v>
      </c>
      <c r="U630" s="233">
        <v>851</v>
      </c>
      <c r="V630" s="1"/>
      <c r="W630" s="56"/>
    </row>
    <row r="631" spans="7:23" ht="12.75">
      <c r="G631" s="18"/>
      <c r="H631" s="10"/>
      <c r="I631" s="10"/>
      <c r="J631" s="10"/>
      <c r="K631" s="10"/>
      <c r="L631" s="10"/>
      <c r="M631" s="11" t="s">
        <v>333</v>
      </c>
      <c r="N631" s="12" t="s">
        <v>53</v>
      </c>
      <c r="O631" s="12" t="s">
        <v>53</v>
      </c>
      <c r="P631" s="10"/>
      <c r="Q631" s="56"/>
      <c r="R631" s="56"/>
      <c r="S631" s="56"/>
      <c r="T631" s="56"/>
      <c r="U631" s="233"/>
      <c r="V631" s="1"/>
      <c r="W631" s="56"/>
    </row>
    <row r="632" spans="7:23" ht="12.75">
      <c r="G632" s="18"/>
      <c r="H632" s="10"/>
      <c r="I632" s="10"/>
      <c r="J632" s="10"/>
      <c r="K632" s="10"/>
      <c r="L632" s="10"/>
      <c r="M632" s="11" t="s">
        <v>332</v>
      </c>
      <c r="N632" s="12" t="s">
        <v>50</v>
      </c>
      <c r="O632" s="12" t="s">
        <v>50</v>
      </c>
      <c r="P632" s="10"/>
      <c r="Q632" s="56">
        <v>10154391.75</v>
      </c>
      <c r="R632" s="56">
        <v>10134960.75</v>
      </c>
      <c r="S632" s="56">
        <v>64460825</v>
      </c>
      <c r="T632" s="281">
        <v>64337320</v>
      </c>
      <c r="U632" s="233">
        <v>6211042.998</v>
      </c>
      <c r="W632" s="56">
        <v>64148566</v>
      </c>
    </row>
    <row r="633" spans="7:23" ht="12.75">
      <c r="G633" s="18"/>
      <c r="H633" s="10"/>
      <c r="I633" s="10"/>
      <c r="J633" s="10"/>
      <c r="K633" s="10"/>
      <c r="L633" s="10"/>
      <c r="M633" s="11" t="s">
        <v>334</v>
      </c>
      <c r="N633" s="13" t="s">
        <v>54</v>
      </c>
      <c r="O633" s="12" t="s">
        <v>55</v>
      </c>
      <c r="P633" s="10"/>
      <c r="Q633" s="56">
        <v>16428.16</v>
      </c>
      <c r="R633" s="56">
        <v>11221.05</v>
      </c>
      <c r="S633" s="56">
        <v>92395</v>
      </c>
      <c r="T633" s="56">
        <v>63082</v>
      </c>
      <c r="U633" s="233">
        <v>6119</v>
      </c>
      <c r="W633" s="56"/>
    </row>
    <row r="634" spans="7:23" ht="12.75">
      <c r="G634" s="18"/>
      <c r="H634" s="10"/>
      <c r="I634" s="10"/>
      <c r="J634" s="10"/>
      <c r="K634" s="10"/>
      <c r="L634" s="10"/>
      <c r="M634" s="11" t="s">
        <v>335</v>
      </c>
      <c r="N634" s="13" t="s">
        <v>63</v>
      </c>
      <c r="O634" s="13" t="s">
        <v>55</v>
      </c>
      <c r="P634" s="10"/>
      <c r="Q634" s="56">
        <v>2605</v>
      </c>
      <c r="R634" s="56">
        <v>2605</v>
      </c>
      <c r="S634" s="56">
        <v>14656</v>
      </c>
      <c r="T634" s="56">
        <v>14656</v>
      </c>
      <c r="U634" s="233">
        <v>1018</v>
      </c>
      <c r="W634" s="56"/>
    </row>
    <row r="635" spans="7:23" ht="12.75">
      <c r="G635" s="18"/>
      <c r="H635" s="10"/>
      <c r="I635" s="10"/>
      <c r="J635" s="10"/>
      <c r="K635" s="10"/>
      <c r="L635" s="10"/>
      <c r="M635" s="11" t="s">
        <v>336</v>
      </c>
      <c r="N635" s="13" t="s">
        <v>60</v>
      </c>
      <c r="O635" s="13" t="s">
        <v>55</v>
      </c>
      <c r="P635" s="10"/>
      <c r="Q635" s="56"/>
      <c r="R635" s="56"/>
      <c r="S635" s="56"/>
      <c r="T635" s="56"/>
      <c r="U635" s="233"/>
      <c r="W635" s="56"/>
    </row>
    <row r="636" spans="7:23" ht="12.75">
      <c r="G636" s="18"/>
      <c r="H636" s="10"/>
      <c r="I636" s="10"/>
      <c r="J636" s="10"/>
      <c r="K636" s="10"/>
      <c r="L636" s="10"/>
      <c r="M636" s="10"/>
      <c r="N636" s="10"/>
      <c r="O636" s="10"/>
      <c r="P636" s="10"/>
      <c r="Q636" s="56"/>
      <c r="R636" s="56"/>
      <c r="S636" s="56"/>
      <c r="T636" s="56"/>
      <c r="U636" s="233"/>
      <c r="V636" s="1"/>
      <c r="W636" s="56"/>
    </row>
    <row r="637" spans="7:23" ht="12.75">
      <c r="G637" s="18"/>
      <c r="H637" s="10" t="s">
        <v>347</v>
      </c>
      <c r="I637" s="10"/>
      <c r="J637" s="10"/>
      <c r="K637" s="10"/>
      <c r="L637" s="10"/>
      <c r="M637" s="11" t="s">
        <v>338</v>
      </c>
      <c r="N637" s="12" t="s">
        <v>51</v>
      </c>
      <c r="O637" s="12" t="s">
        <v>52</v>
      </c>
      <c r="P637" s="10"/>
      <c r="Q637" s="56">
        <v>3148755.99</v>
      </c>
      <c r="R637" s="56">
        <v>3148755.99</v>
      </c>
      <c r="S637" s="56">
        <v>1542259</v>
      </c>
      <c r="T637" s="56">
        <v>1542259</v>
      </c>
      <c r="U637" s="233">
        <v>149895.998</v>
      </c>
      <c r="V637" s="1"/>
      <c r="W637" s="56"/>
    </row>
    <row r="638" spans="7:23" ht="12.75">
      <c r="G638" s="18"/>
      <c r="H638" s="10"/>
      <c r="I638" s="10"/>
      <c r="J638" s="10"/>
      <c r="K638" s="10"/>
      <c r="L638" s="10"/>
      <c r="M638" s="11" t="s">
        <v>341</v>
      </c>
      <c r="N638" s="12" t="s">
        <v>28</v>
      </c>
      <c r="O638" s="12" t="s">
        <v>52</v>
      </c>
      <c r="P638" s="10"/>
      <c r="Q638" s="56">
        <v>2357005.43</v>
      </c>
      <c r="R638" s="56">
        <v>2357005.43</v>
      </c>
      <c r="S638" s="56">
        <v>16456107.92</v>
      </c>
      <c r="T638" s="56">
        <v>16456107.92</v>
      </c>
      <c r="U638" s="233">
        <v>989906.8373600001</v>
      </c>
      <c r="V638" s="1"/>
      <c r="W638" s="56"/>
    </row>
    <row r="639" spans="7:23" ht="12.75">
      <c r="G639" s="18"/>
      <c r="H639" s="10"/>
      <c r="I639" s="10"/>
      <c r="J639" s="10"/>
      <c r="K639" s="10"/>
      <c r="L639" s="10"/>
      <c r="M639" s="11" t="s">
        <v>337</v>
      </c>
      <c r="N639" s="13" t="s">
        <v>105</v>
      </c>
      <c r="O639" s="13" t="s">
        <v>58</v>
      </c>
      <c r="P639" s="10"/>
      <c r="Q639" s="56"/>
      <c r="R639" s="56"/>
      <c r="S639" s="56"/>
      <c r="T639" s="56"/>
      <c r="U639" s="233"/>
      <c r="V639" s="1"/>
      <c r="W639" s="56"/>
    </row>
    <row r="640" spans="7:23" ht="12.75">
      <c r="G640" s="18"/>
      <c r="H640" s="10"/>
      <c r="I640" s="10"/>
      <c r="J640" s="10"/>
      <c r="K640" s="10"/>
      <c r="L640" s="10"/>
      <c r="M640" s="11" t="s">
        <v>346</v>
      </c>
      <c r="N640" s="13" t="s">
        <v>57</v>
      </c>
      <c r="O640" s="13" t="s">
        <v>58</v>
      </c>
      <c r="P640" s="10"/>
      <c r="Q640" s="56">
        <v>170133.98</v>
      </c>
      <c r="R640" s="56">
        <v>170133.98</v>
      </c>
      <c r="S640" s="56">
        <v>1543739</v>
      </c>
      <c r="T640" s="56">
        <v>1543739</v>
      </c>
      <c r="U640" s="233">
        <v>106686.999</v>
      </c>
      <c r="V640" s="1"/>
      <c r="W640" s="56"/>
    </row>
    <row r="641" spans="7:23" ht="12.75">
      <c r="G641" s="19"/>
      <c r="H641" s="20"/>
      <c r="I641" s="20"/>
      <c r="J641" s="20"/>
      <c r="K641" s="20"/>
      <c r="L641" s="20"/>
      <c r="M641" s="20"/>
      <c r="N641" s="20"/>
      <c r="O641" s="21"/>
      <c r="P641" s="20"/>
      <c r="Q641" s="234">
        <f>SUM(Q623:Q640)</f>
        <v>150449679.20000002</v>
      </c>
      <c r="R641" s="234">
        <f>SUM(R623:R640)</f>
        <v>147205256.25000003</v>
      </c>
      <c r="S641" s="234">
        <f>SUM(S623:S640)</f>
        <v>345617445.00000006</v>
      </c>
      <c r="T641" s="234">
        <f>SUM(T623:T640)</f>
        <v>342188661.00000006</v>
      </c>
      <c r="U641" s="235">
        <f>SUM(U623:U640)</f>
        <v>35249120.56</v>
      </c>
      <c r="V641" s="1"/>
      <c r="W641" s="56"/>
    </row>
    <row r="642" spans="16:23" ht="12.75">
      <c r="P642"/>
      <c r="T642" s="41"/>
      <c r="U642" s="41"/>
      <c r="V642" s="1"/>
      <c r="W642" s="56"/>
    </row>
    <row r="643" spans="7:23" ht="12.75">
      <c r="G643" s="14" t="s">
        <v>69</v>
      </c>
      <c r="H643" s="15" t="s">
        <v>348</v>
      </c>
      <c r="I643" s="15"/>
      <c r="J643" s="15"/>
      <c r="K643" s="15"/>
      <c r="L643" s="15"/>
      <c r="M643" s="16" t="s">
        <v>342</v>
      </c>
      <c r="N643" s="17" t="s">
        <v>39</v>
      </c>
      <c r="O643" s="17" t="s">
        <v>40</v>
      </c>
      <c r="P643" s="15"/>
      <c r="Q643" s="231">
        <v>220602.66</v>
      </c>
      <c r="R643" s="231">
        <v>79988.63</v>
      </c>
      <c r="S643" s="231">
        <v>5664311</v>
      </c>
      <c r="T643" s="231">
        <v>2053892</v>
      </c>
      <c r="U643" s="232">
        <v>241781.181</v>
      </c>
      <c r="V643" s="1"/>
      <c r="W643" s="56"/>
    </row>
    <row r="644" spans="7:23" ht="12.75">
      <c r="G644" s="18"/>
      <c r="H644" s="10"/>
      <c r="I644" s="10"/>
      <c r="J644" s="10"/>
      <c r="K644" s="10"/>
      <c r="L644" s="10"/>
      <c r="M644" s="11" t="s">
        <v>343</v>
      </c>
      <c r="N644" s="12" t="s">
        <v>43</v>
      </c>
      <c r="O644" s="12" t="s">
        <v>40</v>
      </c>
      <c r="P644" s="10"/>
      <c r="Q644" s="56"/>
      <c r="R644" s="56"/>
      <c r="S644" s="56"/>
      <c r="T644" s="56"/>
      <c r="U644" s="233"/>
      <c r="V644" s="1"/>
      <c r="W644" s="56"/>
    </row>
    <row r="645" spans="7:23" ht="12.75">
      <c r="G645" s="18"/>
      <c r="H645" s="10"/>
      <c r="I645" s="10"/>
      <c r="J645" s="10"/>
      <c r="K645" s="10"/>
      <c r="L645" s="10"/>
      <c r="M645" s="11" t="s">
        <v>331</v>
      </c>
      <c r="N645" s="12" t="s">
        <v>41</v>
      </c>
      <c r="O645" s="12" t="s">
        <v>41</v>
      </c>
      <c r="P645" s="10"/>
      <c r="Q645" s="56">
        <v>49614.62</v>
      </c>
      <c r="R645" s="56">
        <v>39797.35</v>
      </c>
      <c r="S645" s="56">
        <v>284597</v>
      </c>
      <c r="T645" s="281">
        <v>228887</v>
      </c>
      <c r="U645" s="233">
        <v>25706.796000000002</v>
      </c>
      <c r="W645" s="56">
        <v>44892</v>
      </c>
    </row>
    <row r="646" spans="7:23" ht="12.75">
      <c r="G646" s="18"/>
      <c r="H646" s="10"/>
      <c r="I646" s="10"/>
      <c r="J646" s="10"/>
      <c r="K646" s="10"/>
      <c r="L646" s="10"/>
      <c r="M646" s="11" t="s">
        <v>330</v>
      </c>
      <c r="N646" s="12" t="s">
        <v>36</v>
      </c>
      <c r="O646" s="12" t="s">
        <v>36</v>
      </c>
      <c r="P646" s="10"/>
      <c r="Q646" s="56">
        <v>90768751.07</v>
      </c>
      <c r="R646" s="56">
        <v>80672477.06</v>
      </c>
      <c r="S646" s="56">
        <v>94228647</v>
      </c>
      <c r="T646" s="281">
        <v>83939099</v>
      </c>
      <c r="U646" s="233">
        <v>11816578.752</v>
      </c>
      <c r="W646" s="56">
        <v>67943812</v>
      </c>
    </row>
    <row r="647" spans="7:23" ht="12.75">
      <c r="G647" s="18"/>
      <c r="H647" s="10"/>
      <c r="I647" s="10"/>
      <c r="J647" s="10"/>
      <c r="K647" s="10"/>
      <c r="L647" s="10"/>
      <c r="M647" s="11" t="s">
        <v>339</v>
      </c>
      <c r="N647" s="12" t="s">
        <v>106</v>
      </c>
      <c r="O647" s="12" t="s">
        <v>44</v>
      </c>
      <c r="P647" s="10"/>
      <c r="Q647" s="56"/>
      <c r="R647" s="56"/>
      <c r="S647" s="56"/>
      <c r="T647" s="56"/>
      <c r="U647" s="233"/>
      <c r="W647" s="56"/>
    </row>
    <row r="648" spans="7:23" ht="12.75">
      <c r="G648" s="18"/>
      <c r="H648" s="10"/>
      <c r="I648" s="10"/>
      <c r="J648" s="10"/>
      <c r="K648" s="10"/>
      <c r="L648" s="10"/>
      <c r="M648" s="11" t="s">
        <v>344</v>
      </c>
      <c r="N648" s="12" t="s">
        <v>29</v>
      </c>
      <c r="O648" s="12" t="s">
        <v>66</v>
      </c>
      <c r="P648" s="10"/>
      <c r="Q648" s="56">
        <v>83364.19</v>
      </c>
      <c r="R648" s="56">
        <v>83364.19</v>
      </c>
      <c r="S648" s="56">
        <v>1703891.6400000001</v>
      </c>
      <c r="T648" s="56">
        <v>1703891.6400000001</v>
      </c>
      <c r="U648" s="233">
        <v>103704.36736</v>
      </c>
      <c r="W648" s="56"/>
    </row>
    <row r="649" spans="7:23" ht="12.75">
      <c r="G649" s="18"/>
      <c r="H649" s="10"/>
      <c r="I649" s="10"/>
      <c r="J649" s="10"/>
      <c r="K649" s="10"/>
      <c r="L649" s="10"/>
      <c r="M649" s="11" t="s">
        <v>345</v>
      </c>
      <c r="N649" s="12" t="s">
        <v>66</v>
      </c>
      <c r="O649" s="12" t="s">
        <v>66</v>
      </c>
      <c r="P649" s="10"/>
      <c r="Q649" s="56"/>
      <c r="R649" s="56"/>
      <c r="S649" s="56"/>
      <c r="T649" s="56"/>
      <c r="U649" s="233"/>
      <c r="W649" s="56"/>
    </row>
    <row r="650" spans="7:23" ht="12.75">
      <c r="G650" s="18"/>
      <c r="H650" s="10"/>
      <c r="I650" s="10"/>
      <c r="J650" s="10"/>
      <c r="K650" s="10"/>
      <c r="L650" s="10"/>
      <c r="M650" s="11" t="s">
        <v>340</v>
      </c>
      <c r="N650" s="13" t="s">
        <v>372</v>
      </c>
      <c r="O650" s="13" t="s">
        <v>66</v>
      </c>
      <c r="P650" s="10"/>
      <c r="Q650" s="56">
        <v>91618.99</v>
      </c>
      <c r="R650" s="56">
        <v>30874.87</v>
      </c>
      <c r="S650" s="56">
        <v>2841061</v>
      </c>
      <c r="T650" s="56">
        <v>957415</v>
      </c>
      <c r="U650" s="233">
        <v>125532.993</v>
      </c>
      <c r="W650" s="56"/>
    </row>
    <row r="651" spans="7:23" ht="12.75">
      <c r="G651" s="18"/>
      <c r="H651" s="10"/>
      <c r="I651" s="10"/>
      <c r="J651" s="10"/>
      <c r="K651" s="10"/>
      <c r="L651" s="10"/>
      <c r="M651" s="11" t="s">
        <v>333</v>
      </c>
      <c r="N651" s="12" t="s">
        <v>53</v>
      </c>
      <c r="O651" s="12" t="s">
        <v>53</v>
      </c>
      <c r="P651" s="10"/>
      <c r="Q651" s="56"/>
      <c r="R651" s="56"/>
      <c r="S651" s="56"/>
      <c r="T651" s="56"/>
      <c r="U651" s="233"/>
      <c r="W651" s="56"/>
    </row>
    <row r="652" spans="7:23" ht="12.75">
      <c r="G652" s="18"/>
      <c r="H652" s="10"/>
      <c r="I652" s="10"/>
      <c r="J652" s="10"/>
      <c r="K652" s="10"/>
      <c r="L652" s="10"/>
      <c r="M652" s="11" t="s">
        <v>332</v>
      </c>
      <c r="N652" s="12" t="s">
        <v>50</v>
      </c>
      <c r="O652" s="12" t="s">
        <v>50</v>
      </c>
      <c r="P652" s="10"/>
      <c r="Q652" s="56">
        <v>710704</v>
      </c>
      <c r="R652" s="56">
        <v>710704</v>
      </c>
      <c r="S652" s="56">
        <v>4484504</v>
      </c>
      <c r="T652" s="281">
        <v>4484504</v>
      </c>
      <c r="U652" s="233">
        <v>407850</v>
      </c>
      <c r="W652" s="56">
        <v>4484504</v>
      </c>
    </row>
    <row r="653" spans="7:23" ht="12.75">
      <c r="G653" s="18"/>
      <c r="H653" s="10"/>
      <c r="I653" s="10"/>
      <c r="J653" s="10"/>
      <c r="K653" s="10"/>
      <c r="L653" s="10"/>
      <c r="M653" s="11" t="s">
        <v>334</v>
      </c>
      <c r="N653" s="13" t="s">
        <v>54</v>
      </c>
      <c r="O653" s="12" t="s">
        <v>55</v>
      </c>
      <c r="P653" s="10"/>
      <c r="Q653" s="56">
        <v>1173.99</v>
      </c>
      <c r="R653" s="56">
        <v>1173.99</v>
      </c>
      <c r="S653" s="56">
        <v>6845</v>
      </c>
      <c r="T653" s="56">
        <v>6845</v>
      </c>
      <c r="U653" s="233">
        <v>346.998</v>
      </c>
      <c r="V653" s="1"/>
      <c r="W653" s="56"/>
    </row>
    <row r="654" spans="7:23" ht="12.75">
      <c r="G654" s="18"/>
      <c r="H654" s="10"/>
      <c r="I654" s="10"/>
      <c r="J654" s="10"/>
      <c r="K654" s="10"/>
      <c r="L654" s="10"/>
      <c r="M654" s="11" t="s">
        <v>335</v>
      </c>
      <c r="N654" s="13" t="s">
        <v>63</v>
      </c>
      <c r="O654" s="13" t="s">
        <v>55</v>
      </c>
      <c r="P654" s="10"/>
      <c r="Q654" s="56"/>
      <c r="R654" s="56"/>
      <c r="S654" s="56"/>
      <c r="T654" s="56"/>
      <c r="U654" s="233"/>
      <c r="V654" s="1"/>
      <c r="W654" s="56"/>
    </row>
    <row r="655" spans="7:23" ht="12.75">
      <c r="G655" s="18"/>
      <c r="H655" s="10"/>
      <c r="I655" s="10"/>
      <c r="J655" s="10"/>
      <c r="K655" s="10"/>
      <c r="L655" s="10"/>
      <c r="M655" s="11" t="s">
        <v>336</v>
      </c>
      <c r="N655" s="13" t="s">
        <v>60</v>
      </c>
      <c r="O655" s="13" t="s">
        <v>55</v>
      </c>
      <c r="P655" s="10"/>
      <c r="Q655" s="56"/>
      <c r="R655" s="56"/>
      <c r="S655" s="56"/>
      <c r="T655" s="56"/>
      <c r="U655" s="233"/>
      <c r="V655" s="1"/>
      <c r="W655" s="56"/>
    </row>
    <row r="656" spans="7:23" ht="12.75">
      <c r="G656" s="18"/>
      <c r="H656" s="10"/>
      <c r="I656" s="10"/>
      <c r="J656" s="10"/>
      <c r="K656" s="10"/>
      <c r="L656" s="10"/>
      <c r="M656" s="10"/>
      <c r="N656" s="10"/>
      <c r="O656" s="10"/>
      <c r="P656" s="10"/>
      <c r="Q656" s="56"/>
      <c r="R656" s="56"/>
      <c r="S656" s="56"/>
      <c r="T656" s="56"/>
      <c r="U656" s="233"/>
      <c r="V656" s="1"/>
      <c r="W656" s="56"/>
    </row>
    <row r="657" spans="7:23" ht="12.75">
      <c r="G657" s="18"/>
      <c r="H657" s="10" t="s">
        <v>347</v>
      </c>
      <c r="I657" s="10"/>
      <c r="J657" s="10"/>
      <c r="K657" s="10"/>
      <c r="L657" s="10"/>
      <c r="M657" s="11" t="s">
        <v>338</v>
      </c>
      <c r="N657" s="12" t="s">
        <v>51</v>
      </c>
      <c r="O657" s="12" t="s">
        <v>52</v>
      </c>
      <c r="P657" s="10"/>
      <c r="Q657" s="56"/>
      <c r="R657" s="56"/>
      <c r="S657" s="56"/>
      <c r="T657" s="56"/>
      <c r="U657" s="233"/>
      <c r="V657" s="1"/>
      <c r="W657" s="56"/>
    </row>
    <row r="658" spans="7:23" ht="12.75">
      <c r="G658" s="18"/>
      <c r="H658" s="10"/>
      <c r="I658" s="10"/>
      <c r="J658" s="10"/>
      <c r="K658" s="10"/>
      <c r="L658" s="10"/>
      <c r="M658" s="11" t="s">
        <v>341</v>
      </c>
      <c r="N658" s="12" t="s">
        <v>28</v>
      </c>
      <c r="O658" s="12" t="s">
        <v>52</v>
      </c>
      <c r="P658" s="10"/>
      <c r="Q658" s="56">
        <v>279088.81</v>
      </c>
      <c r="R658" s="56">
        <v>279088.81</v>
      </c>
      <c r="S658" s="56">
        <v>2168589.36</v>
      </c>
      <c r="T658" s="56">
        <v>2168589.36</v>
      </c>
      <c r="U658" s="233">
        <v>131987.37664</v>
      </c>
      <c r="V658" s="1"/>
      <c r="W658" s="56"/>
    </row>
    <row r="659" spans="7:23" ht="12.75">
      <c r="G659" s="18"/>
      <c r="H659" s="10"/>
      <c r="I659" s="10"/>
      <c r="J659" s="10"/>
      <c r="K659" s="10"/>
      <c r="L659" s="10"/>
      <c r="M659" s="11" t="s">
        <v>337</v>
      </c>
      <c r="N659" s="13" t="s">
        <v>105</v>
      </c>
      <c r="O659" s="13" t="s">
        <v>58</v>
      </c>
      <c r="P659" s="10"/>
      <c r="Q659" s="56">
        <v>215029.82</v>
      </c>
      <c r="R659" s="56">
        <v>75940.08</v>
      </c>
      <c r="S659" s="56">
        <v>2484676</v>
      </c>
      <c r="T659" s="56">
        <v>877490</v>
      </c>
      <c r="U659" s="233">
        <v>111226.748</v>
      </c>
      <c r="V659" s="1"/>
      <c r="W659" s="56"/>
    </row>
    <row r="660" spans="7:23" ht="12.75">
      <c r="G660" s="18"/>
      <c r="H660" s="10"/>
      <c r="I660" s="10"/>
      <c r="J660" s="10"/>
      <c r="K660" s="10"/>
      <c r="L660" s="10"/>
      <c r="M660" s="11" t="s">
        <v>346</v>
      </c>
      <c r="N660" s="13" t="s">
        <v>57</v>
      </c>
      <c r="O660" s="13" t="s">
        <v>58</v>
      </c>
      <c r="P660" s="10"/>
      <c r="Q660" s="56">
        <v>4721431.52</v>
      </c>
      <c r="R660" s="56">
        <v>2794664.79</v>
      </c>
      <c r="S660" s="56">
        <v>47727696</v>
      </c>
      <c r="T660" s="56">
        <v>29310328</v>
      </c>
      <c r="U660" s="233">
        <v>2253793.141</v>
      </c>
      <c r="V660" s="1"/>
      <c r="W660" s="56"/>
    </row>
    <row r="661" spans="7:23" ht="12.75">
      <c r="G661" s="19"/>
      <c r="H661" s="20"/>
      <c r="I661" s="20"/>
      <c r="J661" s="20"/>
      <c r="K661" s="20"/>
      <c r="L661" s="20"/>
      <c r="M661" s="20"/>
      <c r="N661" s="20"/>
      <c r="O661" s="21"/>
      <c r="P661" s="20"/>
      <c r="Q661" s="234">
        <f>SUM(Q643:Q660)</f>
        <v>97141379.66999997</v>
      </c>
      <c r="R661" s="234">
        <f>SUM(R643:R660)</f>
        <v>84768073.77000001</v>
      </c>
      <c r="S661" s="234">
        <f>SUM(S643:S660)</f>
        <v>161594818</v>
      </c>
      <c r="T661" s="234">
        <f>SUM(T643:T660)</f>
        <v>125730941</v>
      </c>
      <c r="U661" s="235">
        <f>SUM(U643:U660)</f>
        <v>15218508.353</v>
      </c>
      <c r="V661" s="1"/>
      <c r="W661" s="56"/>
    </row>
    <row r="662" spans="16:23" ht="12.75">
      <c r="P662"/>
      <c r="Q662" s="41"/>
      <c r="R662" s="41"/>
      <c r="S662" s="41"/>
      <c r="T662" s="41"/>
      <c r="U662" s="41"/>
      <c r="V662" s="1"/>
      <c r="W662" s="56"/>
    </row>
    <row r="663" spans="7:23" ht="12.75">
      <c r="G663" s="14" t="s">
        <v>73</v>
      </c>
      <c r="H663" s="15" t="s">
        <v>348</v>
      </c>
      <c r="I663" s="15"/>
      <c r="J663" s="15"/>
      <c r="K663" s="15"/>
      <c r="L663" s="15"/>
      <c r="M663" s="16" t="s">
        <v>342</v>
      </c>
      <c r="N663" s="17" t="s">
        <v>39</v>
      </c>
      <c r="O663" s="17" t="s">
        <v>40</v>
      </c>
      <c r="P663" s="15"/>
      <c r="Q663" s="231">
        <v>1526613</v>
      </c>
      <c r="R663" s="231">
        <v>1526613</v>
      </c>
      <c r="S663" s="231">
        <v>39743682</v>
      </c>
      <c r="T663" s="282">
        <v>39743682</v>
      </c>
      <c r="U663" s="232">
        <v>3722386</v>
      </c>
      <c r="W663" s="56">
        <v>39743682</v>
      </c>
    </row>
    <row r="664" spans="7:23" ht="12.75">
      <c r="G664" s="18"/>
      <c r="H664" s="10"/>
      <c r="I664" s="10"/>
      <c r="J664" s="10"/>
      <c r="K664" s="10"/>
      <c r="L664" s="10"/>
      <c r="M664" s="11" t="s">
        <v>343</v>
      </c>
      <c r="N664" s="12" t="s">
        <v>43</v>
      </c>
      <c r="O664" s="12" t="s">
        <v>40</v>
      </c>
      <c r="P664" s="10"/>
      <c r="Q664" s="56"/>
      <c r="R664" s="56"/>
      <c r="S664" s="56"/>
      <c r="T664" s="56"/>
      <c r="U664" s="233"/>
      <c r="W664" s="56"/>
    </row>
    <row r="665" spans="7:23" ht="12.75">
      <c r="G665" s="18"/>
      <c r="H665" s="10"/>
      <c r="I665" s="10"/>
      <c r="J665" s="10"/>
      <c r="K665" s="10"/>
      <c r="L665" s="10"/>
      <c r="M665" s="11" t="s">
        <v>331</v>
      </c>
      <c r="N665" s="12" t="s">
        <v>41</v>
      </c>
      <c r="O665" s="12" t="s">
        <v>41</v>
      </c>
      <c r="P665" s="10"/>
      <c r="Q665" s="56">
        <v>56814.850000000006</v>
      </c>
      <c r="R665" s="56">
        <v>56683.91</v>
      </c>
      <c r="S665" s="56">
        <v>325010</v>
      </c>
      <c r="T665" s="281">
        <v>324143</v>
      </c>
      <c r="U665" s="233">
        <v>24088</v>
      </c>
      <c r="W665" s="56">
        <v>281610</v>
      </c>
    </row>
    <row r="666" spans="7:23" ht="12.75">
      <c r="G666" s="18"/>
      <c r="H666" s="10"/>
      <c r="I666" s="10"/>
      <c r="J666" s="10"/>
      <c r="K666" s="10"/>
      <c r="L666" s="10"/>
      <c r="M666" s="11" t="s">
        <v>330</v>
      </c>
      <c r="N666" s="12" t="s">
        <v>36</v>
      </c>
      <c r="O666" s="12" t="s">
        <v>36</v>
      </c>
      <c r="P666" s="10"/>
      <c r="Q666" s="56">
        <v>1095940</v>
      </c>
      <c r="R666" s="56">
        <v>1095940</v>
      </c>
      <c r="S666" s="56">
        <v>1147821</v>
      </c>
      <c r="T666" s="281">
        <v>1147821</v>
      </c>
      <c r="U666" s="233">
        <v>95547</v>
      </c>
      <c r="W666" s="56">
        <v>1147821</v>
      </c>
    </row>
    <row r="667" spans="7:23" ht="12.75">
      <c r="G667" s="18"/>
      <c r="H667" s="10"/>
      <c r="I667" s="10"/>
      <c r="J667" s="10"/>
      <c r="K667" s="10"/>
      <c r="L667" s="10"/>
      <c r="M667" s="11" t="s">
        <v>339</v>
      </c>
      <c r="N667" s="12" t="s">
        <v>106</v>
      </c>
      <c r="O667" s="12" t="s">
        <v>44</v>
      </c>
      <c r="P667" s="10"/>
      <c r="Q667" s="56"/>
      <c r="R667" s="56"/>
      <c r="S667" s="56"/>
      <c r="T667" s="56"/>
      <c r="U667" s="233"/>
      <c r="W667" s="56"/>
    </row>
    <row r="668" spans="7:23" ht="12.75">
      <c r="G668" s="18"/>
      <c r="H668" s="10"/>
      <c r="I668" s="10"/>
      <c r="J668" s="10"/>
      <c r="K668" s="10"/>
      <c r="L668" s="10"/>
      <c r="M668" s="11" t="s">
        <v>344</v>
      </c>
      <c r="N668" s="12" t="s">
        <v>29</v>
      </c>
      <c r="O668" s="12" t="s">
        <v>66</v>
      </c>
      <c r="P668" s="10"/>
      <c r="Q668" s="56">
        <v>58355.6</v>
      </c>
      <c r="R668" s="56">
        <v>58355.6</v>
      </c>
      <c r="S668" s="56">
        <v>1105256.6800000002</v>
      </c>
      <c r="T668" s="56">
        <v>1105256.6800000002</v>
      </c>
      <c r="U668" s="233">
        <v>60103.119999999995</v>
      </c>
      <c r="W668" s="56"/>
    </row>
    <row r="669" spans="7:23" ht="12.75">
      <c r="G669" s="18"/>
      <c r="H669" s="10"/>
      <c r="I669" s="10"/>
      <c r="J669" s="10"/>
      <c r="K669" s="10"/>
      <c r="L669" s="10"/>
      <c r="M669" s="11" t="s">
        <v>345</v>
      </c>
      <c r="N669" s="12" t="s">
        <v>66</v>
      </c>
      <c r="O669" s="12" t="s">
        <v>66</v>
      </c>
      <c r="P669" s="10"/>
      <c r="Q669" s="56"/>
      <c r="R669" s="56"/>
      <c r="S669" s="56"/>
      <c r="T669" s="56"/>
      <c r="U669" s="233"/>
      <c r="W669" s="56"/>
    </row>
    <row r="670" spans="7:23" ht="12.75">
      <c r="G670" s="18"/>
      <c r="H670" s="10"/>
      <c r="I670" s="10"/>
      <c r="J670" s="10"/>
      <c r="K670" s="10"/>
      <c r="L670" s="10"/>
      <c r="M670" s="11" t="s">
        <v>340</v>
      </c>
      <c r="N670" s="13" t="s">
        <v>372</v>
      </c>
      <c r="O670" s="13" t="s">
        <v>66</v>
      </c>
      <c r="P670" s="10"/>
      <c r="Q670" s="56"/>
      <c r="R670" s="56"/>
      <c r="S670" s="56"/>
      <c r="T670" s="56"/>
      <c r="U670" s="233"/>
      <c r="W670" s="56"/>
    </row>
    <row r="671" spans="7:23" ht="12.75">
      <c r="G671" s="18"/>
      <c r="H671" s="10"/>
      <c r="I671" s="10"/>
      <c r="J671" s="10"/>
      <c r="K671" s="10"/>
      <c r="L671" s="10"/>
      <c r="M671" s="11" t="s">
        <v>333</v>
      </c>
      <c r="N671" s="12" t="s">
        <v>53</v>
      </c>
      <c r="O671" s="12" t="s">
        <v>53</v>
      </c>
      <c r="P671" s="10"/>
      <c r="Q671" s="56"/>
      <c r="R671" s="56"/>
      <c r="S671" s="56"/>
      <c r="T671" s="56"/>
      <c r="U671" s="233"/>
      <c r="W671" s="56"/>
    </row>
    <row r="672" spans="7:23" ht="12.75">
      <c r="G672" s="18"/>
      <c r="H672" s="10"/>
      <c r="I672" s="10"/>
      <c r="J672" s="10"/>
      <c r="K672" s="10"/>
      <c r="L672" s="10"/>
      <c r="M672" s="11" t="s">
        <v>332</v>
      </c>
      <c r="N672" s="12" t="s">
        <v>50</v>
      </c>
      <c r="O672" s="12" t="s">
        <v>50</v>
      </c>
      <c r="P672" s="10"/>
      <c r="Q672" s="56">
        <v>1096477</v>
      </c>
      <c r="R672" s="56">
        <v>1096477</v>
      </c>
      <c r="S672" s="56">
        <v>6954395</v>
      </c>
      <c r="T672" s="281">
        <v>6954395</v>
      </c>
      <c r="U672" s="233">
        <v>571959</v>
      </c>
      <c r="W672" s="56">
        <v>6954395</v>
      </c>
    </row>
    <row r="673" spans="7:23" ht="12.75">
      <c r="G673" s="18"/>
      <c r="H673" s="10"/>
      <c r="I673" s="10"/>
      <c r="J673" s="10"/>
      <c r="K673" s="10"/>
      <c r="L673" s="10"/>
      <c r="M673" s="11" t="s">
        <v>334</v>
      </c>
      <c r="N673" s="13" t="s">
        <v>54</v>
      </c>
      <c r="O673" s="12" t="s">
        <v>55</v>
      </c>
      <c r="P673" s="10"/>
      <c r="Q673" s="56"/>
      <c r="R673" s="56"/>
      <c r="S673" s="56"/>
      <c r="T673" s="56"/>
      <c r="U673" s="233"/>
      <c r="W673" s="56"/>
    </row>
    <row r="674" spans="7:23" ht="12.75">
      <c r="G674" s="18"/>
      <c r="H674" s="10"/>
      <c r="I674" s="10"/>
      <c r="J674" s="10"/>
      <c r="K674" s="10"/>
      <c r="L674" s="10"/>
      <c r="M674" s="11" t="s">
        <v>335</v>
      </c>
      <c r="N674" s="13" t="s">
        <v>63</v>
      </c>
      <c r="O674" s="13" t="s">
        <v>55</v>
      </c>
      <c r="P674" s="10"/>
      <c r="Q674" s="56"/>
      <c r="R674" s="56"/>
      <c r="S674" s="56"/>
      <c r="T674" s="56"/>
      <c r="U674" s="233"/>
      <c r="V674" s="1"/>
      <c r="W674" s="56"/>
    </row>
    <row r="675" spans="7:23" ht="12.75">
      <c r="G675" s="18"/>
      <c r="H675" s="10"/>
      <c r="I675" s="10"/>
      <c r="J675" s="10"/>
      <c r="K675" s="10"/>
      <c r="L675" s="10"/>
      <c r="M675" s="11" t="s">
        <v>336</v>
      </c>
      <c r="N675" s="13" t="s">
        <v>60</v>
      </c>
      <c r="O675" s="13" t="s">
        <v>55</v>
      </c>
      <c r="P675" s="10"/>
      <c r="Q675" s="56"/>
      <c r="R675" s="56"/>
      <c r="S675" s="56"/>
      <c r="T675" s="56"/>
      <c r="U675" s="233"/>
      <c r="V675" s="1"/>
      <c r="W675" s="56"/>
    </row>
    <row r="676" spans="7:23" ht="12.75">
      <c r="G676" s="18"/>
      <c r="H676" s="10"/>
      <c r="I676" s="10"/>
      <c r="J676" s="10"/>
      <c r="K676" s="10"/>
      <c r="L676" s="10"/>
      <c r="M676" s="10"/>
      <c r="N676" s="10"/>
      <c r="O676" s="10"/>
      <c r="P676" s="10"/>
      <c r="Q676" s="56"/>
      <c r="R676" s="56"/>
      <c r="S676" s="56"/>
      <c r="T676" s="56"/>
      <c r="U676" s="233"/>
      <c r="V676" s="1"/>
      <c r="W676" s="56"/>
    </row>
    <row r="677" spans="7:23" ht="12.75">
      <c r="G677" s="18"/>
      <c r="H677" s="10" t="s">
        <v>347</v>
      </c>
      <c r="I677" s="10"/>
      <c r="J677" s="10"/>
      <c r="K677" s="10"/>
      <c r="L677" s="10"/>
      <c r="M677" s="11" t="s">
        <v>338</v>
      </c>
      <c r="N677" s="12" t="s">
        <v>51</v>
      </c>
      <c r="O677" s="12" t="s">
        <v>52</v>
      </c>
      <c r="P677" s="10"/>
      <c r="Q677" s="56">
        <v>3046678.9800000004</v>
      </c>
      <c r="R677" s="56">
        <v>3046678.9800000004</v>
      </c>
      <c r="S677" s="56">
        <v>1587130</v>
      </c>
      <c r="T677" s="56">
        <v>1587130</v>
      </c>
      <c r="U677" s="233">
        <v>88692.00200000001</v>
      </c>
      <c r="V677" s="1"/>
      <c r="W677" s="56"/>
    </row>
    <row r="678" spans="7:23" ht="12.75">
      <c r="G678" s="18"/>
      <c r="H678" s="10"/>
      <c r="I678" s="10"/>
      <c r="J678" s="10"/>
      <c r="K678" s="10"/>
      <c r="L678" s="10"/>
      <c r="M678" s="11" t="s">
        <v>341</v>
      </c>
      <c r="N678" s="12" t="s">
        <v>28</v>
      </c>
      <c r="O678" s="12" t="s">
        <v>52</v>
      </c>
      <c r="P678" s="10"/>
      <c r="Q678" s="56">
        <v>195364.4</v>
      </c>
      <c r="R678" s="56">
        <v>195364.4</v>
      </c>
      <c r="S678" s="56">
        <v>1406690.3199999998</v>
      </c>
      <c r="T678" s="56">
        <v>1406690.3199999998</v>
      </c>
      <c r="U678" s="233">
        <v>76494.88</v>
      </c>
      <c r="V678" s="1"/>
      <c r="W678" s="56"/>
    </row>
    <row r="679" spans="7:23" ht="12.75">
      <c r="G679" s="18"/>
      <c r="H679" s="10"/>
      <c r="I679" s="10"/>
      <c r="J679" s="10"/>
      <c r="K679" s="10"/>
      <c r="L679" s="10"/>
      <c r="M679" s="11" t="s">
        <v>337</v>
      </c>
      <c r="N679" s="13" t="s">
        <v>105</v>
      </c>
      <c r="O679" s="13" t="s">
        <v>58</v>
      </c>
      <c r="P679" s="10"/>
      <c r="Q679" s="56"/>
      <c r="R679" s="56"/>
      <c r="S679" s="56"/>
      <c r="T679" s="56"/>
      <c r="U679" s="233"/>
      <c r="V679" s="1"/>
      <c r="W679" s="56"/>
    </row>
    <row r="680" spans="7:23" ht="12.75">
      <c r="G680" s="18"/>
      <c r="H680" s="10"/>
      <c r="I680" s="10"/>
      <c r="J680" s="10"/>
      <c r="K680" s="10"/>
      <c r="L680" s="10"/>
      <c r="M680" s="11" t="s">
        <v>346</v>
      </c>
      <c r="N680" s="13" t="s">
        <v>57</v>
      </c>
      <c r="O680" s="13" t="s">
        <v>58</v>
      </c>
      <c r="P680" s="10"/>
      <c r="Q680" s="56">
        <v>1139956.93</v>
      </c>
      <c r="R680" s="56">
        <v>1118266.48</v>
      </c>
      <c r="S680" s="56">
        <v>9919047</v>
      </c>
      <c r="T680" s="56">
        <v>9559637</v>
      </c>
      <c r="U680" s="233">
        <v>659358</v>
      </c>
      <c r="V680" s="1"/>
      <c r="W680" s="56"/>
    </row>
    <row r="681" spans="7:23" ht="12.75">
      <c r="G681" s="19"/>
      <c r="H681" s="20"/>
      <c r="I681" s="20"/>
      <c r="J681" s="20"/>
      <c r="K681" s="20"/>
      <c r="L681" s="20"/>
      <c r="M681" s="20"/>
      <c r="N681" s="20"/>
      <c r="O681" s="21"/>
      <c r="P681" s="20"/>
      <c r="Q681" s="234">
        <f>SUM(Q663:Q680)</f>
        <v>8216200.760000001</v>
      </c>
      <c r="R681" s="234">
        <f>SUM(R663:R680)</f>
        <v>8194379.370000001</v>
      </c>
      <c r="S681" s="234">
        <f>SUM(S663:S680)</f>
        <v>62189032</v>
      </c>
      <c r="T681" s="234">
        <f>SUM(T663:T680)</f>
        <v>61828755</v>
      </c>
      <c r="U681" s="235">
        <f>SUM(U663:U680)</f>
        <v>5298628.002</v>
      </c>
      <c r="V681" s="1"/>
      <c r="W681" s="56"/>
    </row>
    <row r="682" spans="16:23" ht="12.75">
      <c r="P682"/>
      <c r="Q682" s="41"/>
      <c r="R682" s="41"/>
      <c r="S682" s="41"/>
      <c r="T682" s="41"/>
      <c r="U682" s="41"/>
      <c r="V682" s="1"/>
      <c r="W682" s="56"/>
    </row>
    <row r="683" spans="7:23" ht="12.75">
      <c r="G683" s="14" t="s">
        <v>84</v>
      </c>
      <c r="H683" s="15" t="s">
        <v>348</v>
      </c>
      <c r="I683" s="15"/>
      <c r="J683" s="15"/>
      <c r="K683" s="15"/>
      <c r="L683" s="15"/>
      <c r="M683" s="16" t="s">
        <v>342</v>
      </c>
      <c r="N683" s="17" t="s">
        <v>39</v>
      </c>
      <c r="O683" s="17" t="s">
        <v>40</v>
      </c>
      <c r="P683" s="15"/>
      <c r="Q683" s="231"/>
      <c r="R683" s="231"/>
      <c r="S683" s="231"/>
      <c r="T683" s="231"/>
      <c r="U683" s="232"/>
      <c r="V683" s="1"/>
      <c r="W683" s="56"/>
    </row>
    <row r="684" spans="7:23" ht="12.75">
      <c r="G684" s="18"/>
      <c r="H684" s="10"/>
      <c r="I684" s="10"/>
      <c r="J684" s="10"/>
      <c r="K684" s="10"/>
      <c r="L684" s="10"/>
      <c r="M684" s="11" t="s">
        <v>343</v>
      </c>
      <c r="N684" s="12" t="s">
        <v>43</v>
      </c>
      <c r="O684" s="12" t="s">
        <v>40</v>
      </c>
      <c r="P684" s="10"/>
      <c r="Q684" s="56"/>
      <c r="R684" s="56"/>
      <c r="S684" s="56"/>
      <c r="T684" s="56"/>
      <c r="U684" s="233"/>
      <c r="V684" s="1"/>
      <c r="W684" s="56"/>
    </row>
    <row r="685" spans="7:23" ht="12.75">
      <c r="G685" s="18"/>
      <c r="H685" s="10"/>
      <c r="I685" s="10"/>
      <c r="J685" s="10"/>
      <c r="K685" s="10"/>
      <c r="L685" s="10"/>
      <c r="M685" s="11" t="s">
        <v>331</v>
      </c>
      <c r="N685" s="12" t="s">
        <v>41</v>
      </c>
      <c r="O685" s="12" t="s">
        <v>41</v>
      </c>
      <c r="P685" s="10"/>
      <c r="Q685" s="56">
        <v>31200.04</v>
      </c>
      <c r="R685" s="56">
        <v>30646.14</v>
      </c>
      <c r="S685" s="56">
        <v>181707</v>
      </c>
      <c r="T685" s="281">
        <v>178458</v>
      </c>
      <c r="U685" s="233">
        <v>17648.996</v>
      </c>
      <c r="W685" s="285">
        <v>5516</v>
      </c>
    </row>
    <row r="686" spans="7:23" ht="12.75">
      <c r="G686" s="18"/>
      <c r="H686" s="10"/>
      <c r="I686" s="10"/>
      <c r="J686" s="10"/>
      <c r="K686" s="10"/>
      <c r="L686" s="10"/>
      <c r="M686" s="11" t="s">
        <v>330</v>
      </c>
      <c r="N686" s="12" t="s">
        <v>36</v>
      </c>
      <c r="O686" s="12" t="s">
        <v>36</v>
      </c>
      <c r="P686" s="10"/>
      <c r="Q686" s="56">
        <v>53965216</v>
      </c>
      <c r="R686" s="56">
        <v>53915387.86</v>
      </c>
      <c r="S686" s="56">
        <v>54962036</v>
      </c>
      <c r="T686" s="281">
        <v>54911114</v>
      </c>
      <c r="U686" s="233">
        <v>6303604.08</v>
      </c>
      <c r="W686" s="56">
        <v>32808364</v>
      </c>
    </row>
    <row r="687" spans="7:23" ht="12.75">
      <c r="G687" s="18"/>
      <c r="H687" s="10"/>
      <c r="I687" s="10"/>
      <c r="J687" s="10"/>
      <c r="K687" s="10"/>
      <c r="L687" s="10"/>
      <c r="M687" s="11" t="s">
        <v>339</v>
      </c>
      <c r="N687" s="12" t="s">
        <v>106</v>
      </c>
      <c r="O687" s="12" t="s">
        <v>44</v>
      </c>
      <c r="P687" s="10"/>
      <c r="Q687" s="56"/>
      <c r="R687" s="56"/>
      <c r="S687" s="56"/>
      <c r="T687" s="56"/>
      <c r="U687" s="233"/>
      <c r="V687" s="1"/>
      <c r="W687" s="56"/>
    </row>
    <row r="688" spans="7:23" ht="12.75">
      <c r="G688" s="18"/>
      <c r="H688" s="10"/>
      <c r="I688" s="10"/>
      <c r="J688" s="10"/>
      <c r="K688" s="10"/>
      <c r="L688" s="10"/>
      <c r="M688" s="11" t="s">
        <v>344</v>
      </c>
      <c r="N688" s="12" t="s">
        <v>29</v>
      </c>
      <c r="O688" s="12" t="s">
        <v>66</v>
      </c>
      <c r="P688" s="10"/>
      <c r="Q688" s="56"/>
      <c r="R688" s="56"/>
      <c r="S688" s="56"/>
      <c r="T688" s="56"/>
      <c r="U688" s="233"/>
      <c r="V688" s="1"/>
      <c r="W688" s="56"/>
    </row>
    <row r="689" spans="7:23" ht="12.75">
      <c r="G689" s="18"/>
      <c r="H689" s="10"/>
      <c r="I689" s="10"/>
      <c r="J689" s="10"/>
      <c r="K689" s="10"/>
      <c r="L689" s="10"/>
      <c r="M689" s="11" t="s">
        <v>345</v>
      </c>
      <c r="N689" s="12" t="s">
        <v>66</v>
      </c>
      <c r="O689" s="12" t="s">
        <v>66</v>
      </c>
      <c r="P689" s="10"/>
      <c r="Q689" s="56">
        <v>158207.93</v>
      </c>
      <c r="R689" s="56">
        <v>158207.93</v>
      </c>
      <c r="S689" s="56">
        <v>559450</v>
      </c>
      <c r="T689" s="56">
        <v>559450</v>
      </c>
      <c r="U689" s="233">
        <v>587377.66</v>
      </c>
      <c r="V689" s="1"/>
      <c r="W689" s="56"/>
    </row>
    <row r="690" spans="7:23" ht="12.75">
      <c r="G690" s="18"/>
      <c r="H690" s="10"/>
      <c r="I690" s="10"/>
      <c r="J690" s="10"/>
      <c r="K690" s="10"/>
      <c r="L690" s="10"/>
      <c r="M690" s="11" t="s">
        <v>340</v>
      </c>
      <c r="N690" s="13" t="s">
        <v>372</v>
      </c>
      <c r="O690" s="13" t="s">
        <v>66</v>
      </c>
      <c r="P690" s="10"/>
      <c r="Q690" s="56"/>
      <c r="R690" s="56"/>
      <c r="S690" s="56"/>
      <c r="T690" s="56"/>
      <c r="U690" s="233"/>
      <c r="V690" s="1"/>
      <c r="W690" s="56"/>
    </row>
    <row r="691" spans="7:23" ht="12.75">
      <c r="G691" s="18"/>
      <c r="H691" s="10"/>
      <c r="I691" s="10"/>
      <c r="J691" s="10"/>
      <c r="K691" s="10"/>
      <c r="L691" s="10"/>
      <c r="M691" s="11" t="s">
        <v>333</v>
      </c>
      <c r="N691" s="12" t="s">
        <v>53</v>
      </c>
      <c r="O691" s="12" t="s">
        <v>53</v>
      </c>
      <c r="P691" s="10"/>
      <c r="Q691" s="56"/>
      <c r="R691" s="56"/>
      <c r="S691" s="56"/>
      <c r="T691" s="56"/>
      <c r="U691" s="233"/>
      <c r="V691" s="1"/>
      <c r="W691" s="56"/>
    </row>
    <row r="692" spans="7:23" ht="12.75">
      <c r="G692" s="18"/>
      <c r="H692" s="10"/>
      <c r="I692" s="10"/>
      <c r="J692" s="10"/>
      <c r="K692" s="10"/>
      <c r="L692" s="10"/>
      <c r="M692" s="11" t="s">
        <v>332</v>
      </c>
      <c r="N692" s="12" t="s">
        <v>50</v>
      </c>
      <c r="O692" s="12" t="s">
        <v>50</v>
      </c>
      <c r="P692" s="10"/>
      <c r="Q692" s="56"/>
      <c r="R692" s="56"/>
      <c r="S692" s="56"/>
      <c r="T692" s="56"/>
      <c r="U692" s="233"/>
      <c r="V692" s="1"/>
      <c r="W692" s="56"/>
    </row>
    <row r="693" spans="7:23" ht="12.75">
      <c r="G693" s="18"/>
      <c r="H693" s="10"/>
      <c r="I693" s="10"/>
      <c r="J693" s="10"/>
      <c r="K693" s="10"/>
      <c r="L693" s="10"/>
      <c r="M693" s="11" t="s">
        <v>334</v>
      </c>
      <c r="N693" s="13" t="s">
        <v>54</v>
      </c>
      <c r="O693" s="12" t="s">
        <v>55</v>
      </c>
      <c r="P693" s="10"/>
      <c r="Q693" s="56"/>
      <c r="R693" s="56"/>
      <c r="S693" s="56"/>
      <c r="T693" s="56"/>
      <c r="U693" s="233"/>
      <c r="V693" s="1"/>
      <c r="W693" s="56"/>
    </row>
    <row r="694" spans="7:23" ht="12.75">
      <c r="G694" s="18"/>
      <c r="H694" s="10"/>
      <c r="I694" s="10"/>
      <c r="J694" s="10"/>
      <c r="K694" s="10"/>
      <c r="L694" s="10"/>
      <c r="M694" s="11" t="s">
        <v>335</v>
      </c>
      <c r="N694" s="13" t="s">
        <v>63</v>
      </c>
      <c r="O694" s="13" t="s">
        <v>55</v>
      </c>
      <c r="P694" s="10"/>
      <c r="Q694" s="56"/>
      <c r="R694" s="56"/>
      <c r="S694" s="56"/>
      <c r="T694" s="56"/>
      <c r="U694" s="233"/>
      <c r="V694" s="1"/>
      <c r="W694" s="56"/>
    </row>
    <row r="695" spans="7:23" ht="12.75">
      <c r="G695" s="18"/>
      <c r="H695" s="10"/>
      <c r="I695" s="10"/>
      <c r="J695" s="10"/>
      <c r="K695" s="10"/>
      <c r="L695" s="10"/>
      <c r="M695" s="11" t="s">
        <v>336</v>
      </c>
      <c r="N695" s="13" t="s">
        <v>60</v>
      </c>
      <c r="O695" s="13" t="s">
        <v>55</v>
      </c>
      <c r="P695" s="10"/>
      <c r="Q695" s="56"/>
      <c r="R695" s="56"/>
      <c r="S695" s="56"/>
      <c r="T695" s="56"/>
      <c r="U695" s="233"/>
      <c r="V695" s="1"/>
      <c r="W695" s="56"/>
    </row>
    <row r="696" spans="7:23" ht="12.75">
      <c r="G696" s="18"/>
      <c r="H696" s="10"/>
      <c r="I696" s="10"/>
      <c r="J696" s="10"/>
      <c r="K696" s="10"/>
      <c r="L696" s="10"/>
      <c r="M696" s="10"/>
      <c r="N696" s="10"/>
      <c r="O696" s="10"/>
      <c r="P696" s="10"/>
      <c r="Q696" s="56"/>
      <c r="R696" s="56"/>
      <c r="S696" s="56"/>
      <c r="T696" s="56"/>
      <c r="U696" s="233"/>
      <c r="V696" s="1"/>
      <c r="W696" s="56"/>
    </row>
    <row r="697" spans="7:23" ht="12.75">
      <c r="G697" s="18"/>
      <c r="H697" s="10" t="s">
        <v>347</v>
      </c>
      <c r="I697" s="10"/>
      <c r="J697" s="10"/>
      <c r="K697" s="10"/>
      <c r="L697" s="10"/>
      <c r="M697" s="11" t="s">
        <v>338</v>
      </c>
      <c r="N697" s="12" t="s">
        <v>51</v>
      </c>
      <c r="O697" s="12" t="s">
        <v>52</v>
      </c>
      <c r="P697" s="10"/>
      <c r="Q697" s="56">
        <v>2241958</v>
      </c>
      <c r="R697" s="56">
        <v>2241958</v>
      </c>
      <c r="S697" s="56">
        <v>1255298</v>
      </c>
      <c r="T697" s="56">
        <v>1255298</v>
      </c>
      <c r="U697" s="233">
        <v>97752</v>
      </c>
      <c r="V697" s="1"/>
      <c r="W697" s="56"/>
    </row>
    <row r="698" spans="7:23" ht="12.75">
      <c r="G698" s="18"/>
      <c r="H698" s="10"/>
      <c r="I698" s="10"/>
      <c r="J698" s="10"/>
      <c r="K698" s="10"/>
      <c r="L698" s="10"/>
      <c r="M698" s="11" t="s">
        <v>341</v>
      </c>
      <c r="N698" s="12" t="s">
        <v>28</v>
      </c>
      <c r="O698" s="12" t="s">
        <v>52</v>
      </c>
      <c r="P698" s="10"/>
      <c r="Q698" s="56"/>
      <c r="R698" s="56"/>
      <c r="S698" s="56"/>
      <c r="T698" s="56"/>
      <c r="U698" s="233"/>
      <c r="V698" s="1"/>
      <c r="W698" s="56"/>
    </row>
    <row r="699" spans="7:23" ht="12.75">
      <c r="G699" s="18"/>
      <c r="H699" s="10"/>
      <c r="I699" s="10"/>
      <c r="J699" s="10"/>
      <c r="K699" s="10"/>
      <c r="L699" s="10"/>
      <c r="M699" s="11" t="s">
        <v>337</v>
      </c>
      <c r="N699" s="13" t="s">
        <v>105</v>
      </c>
      <c r="O699" s="13" t="s">
        <v>58</v>
      </c>
      <c r="P699" s="10"/>
      <c r="Q699" s="56"/>
      <c r="R699" s="56"/>
      <c r="S699" s="56"/>
      <c r="T699" s="56"/>
      <c r="U699" s="233"/>
      <c r="V699" s="1"/>
      <c r="W699" s="56"/>
    </row>
    <row r="700" spans="7:23" ht="12.75">
      <c r="G700" s="18"/>
      <c r="H700" s="10"/>
      <c r="I700" s="10"/>
      <c r="J700" s="10"/>
      <c r="K700" s="10"/>
      <c r="L700" s="10"/>
      <c r="M700" s="11" t="s">
        <v>346</v>
      </c>
      <c r="N700" s="13" t="s">
        <v>57</v>
      </c>
      <c r="O700" s="13" t="s">
        <v>58</v>
      </c>
      <c r="P700" s="10"/>
      <c r="Q700" s="56"/>
      <c r="R700" s="56"/>
      <c r="S700" s="56"/>
      <c r="T700" s="56"/>
      <c r="U700" s="233"/>
      <c r="V700" s="1"/>
      <c r="W700" s="56"/>
    </row>
    <row r="701" spans="7:23" ht="12.75">
      <c r="G701" s="19"/>
      <c r="H701" s="20"/>
      <c r="I701" s="20"/>
      <c r="J701" s="20"/>
      <c r="K701" s="20"/>
      <c r="L701" s="20"/>
      <c r="M701" s="20"/>
      <c r="N701" s="20"/>
      <c r="O701" s="21"/>
      <c r="P701" s="20"/>
      <c r="Q701" s="234">
        <f>SUM(Q683:Q700)</f>
        <v>56396581.97</v>
      </c>
      <c r="R701" s="234">
        <f>SUM(R683:R700)</f>
        <v>56346199.93</v>
      </c>
      <c r="S701" s="234">
        <f>SUM(S683:S700)</f>
        <v>56958491</v>
      </c>
      <c r="T701" s="234">
        <f>SUM(T683:T700)</f>
        <v>56904320</v>
      </c>
      <c r="U701" s="235">
        <f>SUM(U683:U700)</f>
        <v>7006382.7360000005</v>
      </c>
      <c r="V701" s="1"/>
      <c r="W701" s="56"/>
    </row>
    <row r="703" spans="7:23" ht="12.75">
      <c r="G703" s="14" t="s">
        <v>38</v>
      </c>
      <c r="H703" s="15" t="s">
        <v>348</v>
      </c>
      <c r="I703" s="15"/>
      <c r="J703" s="15"/>
      <c r="K703" s="15"/>
      <c r="L703" s="15"/>
      <c r="M703" s="16" t="s">
        <v>342</v>
      </c>
      <c r="N703" s="17" t="s">
        <v>39</v>
      </c>
      <c r="O703" s="17" t="s">
        <v>40</v>
      </c>
      <c r="P703" s="15"/>
      <c r="Q703" s="231">
        <v>1381580</v>
      </c>
      <c r="R703" s="231">
        <v>1340637.76</v>
      </c>
      <c r="S703" s="231">
        <v>31691898</v>
      </c>
      <c r="T703" s="282">
        <v>30689176</v>
      </c>
      <c r="U703" s="232">
        <v>2987313.659</v>
      </c>
      <c r="W703" s="1">
        <v>14899907</v>
      </c>
    </row>
    <row r="704" spans="7:23" ht="12.75">
      <c r="G704" s="18"/>
      <c r="H704" s="10"/>
      <c r="I704" s="10"/>
      <c r="J704" s="10"/>
      <c r="K704" s="10"/>
      <c r="L704" s="10"/>
      <c r="M704" s="11" t="s">
        <v>343</v>
      </c>
      <c r="N704" s="12" t="s">
        <v>43</v>
      </c>
      <c r="O704" s="12" t="s">
        <v>40</v>
      </c>
      <c r="P704" s="10"/>
      <c r="Q704" s="41">
        <v>126300</v>
      </c>
      <c r="R704" s="41">
        <v>126300</v>
      </c>
      <c r="S704" s="41">
        <v>2413340</v>
      </c>
      <c r="T704" s="280">
        <v>2413340</v>
      </c>
      <c r="U704" s="233">
        <v>239888</v>
      </c>
      <c r="W704" s="1">
        <v>2413340</v>
      </c>
    </row>
    <row r="705" spans="7:23" ht="12.75">
      <c r="G705" s="18"/>
      <c r="H705" s="10"/>
      <c r="I705" s="10"/>
      <c r="J705" s="10"/>
      <c r="K705" s="10"/>
      <c r="L705" s="10"/>
      <c r="M705" s="11" t="s">
        <v>331</v>
      </c>
      <c r="N705" s="12" t="s">
        <v>41</v>
      </c>
      <c r="O705" s="12" t="s">
        <v>41</v>
      </c>
      <c r="P705" s="10"/>
      <c r="Q705" s="56">
        <v>75339.98999999999</v>
      </c>
      <c r="R705" s="56">
        <v>74806.54999999999</v>
      </c>
      <c r="S705" s="56">
        <v>437721</v>
      </c>
      <c r="T705" s="281">
        <v>434612</v>
      </c>
      <c r="U705" s="233">
        <v>56240.709</v>
      </c>
      <c r="W705" s="1">
        <v>361866</v>
      </c>
    </row>
    <row r="706" spans="7:23" ht="12.75">
      <c r="G706" s="18"/>
      <c r="H706" s="10"/>
      <c r="I706" s="10"/>
      <c r="J706" s="10"/>
      <c r="K706" s="10"/>
      <c r="L706" s="10"/>
      <c r="M706" s="11" t="s">
        <v>330</v>
      </c>
      <c r="N706" s="12" t="s">
        <v>36</v>
      </c>
      <c r="O706" s="12" t="s">
        <v>36</v>
      </c>
      <c r="P706" s="10"/>
      <c r="Q706" s="56">
        <v>65059605.86</v>
      </c>
      <c r="R706" s="56">
        <v>64053282.45</v>
      </c>
      <c r="S706" s="56">
        <v>66423513</v>
      </c>
      <c r="T706" s="281">
        <v>65390826</v>
      </c>
      <c r="U706" s="233">
        <v>8539200.653</v>
      </c>
      <c r="W706" s="1">
        <v>60734835</v>
      </c>
    </row>
    <row r="707" spans="7:23" ht="12.75">
      <c r="G707" s="18"/>
      <c r="H707" s="10"/>
      <c r="I707" s="10"/>
      <c r="J707" s="10"/>
      <c r="K707" s="10"/>
      <c r="L707" s="10"/>
      <c r="M707" s="11" t="s">
        <v>339</v>
      </c>
      <c r="N707" s="12" t="s">
        <v>106</v>
      </c>
      <c r="O707" s="12" t="s">
        <v>44</v>
      </c>
      <c r="P707" s="10"/>
      <c r="Q707" s="56"/>
      <c r="R707" s="56"/>
      <c r="S707" s="56"/>
      <c r="T707" s="56"/>
      <c r="U707" s="233"/>
      <c r="W707" s="1"/>
    </row>
    <row r="708" spans="7:23" ht="12.75">
      <c r="G708" s="18"/>
      <c r="H708" s="10"/>
      <c r="I708" s="10"/>
      <c r="J708" s="10"/>
      <c r="K708" s="10"/>
      <c r="L708" s="10"/>
      <c r="M708" s="11" t="s">
        <v>344</v>
      </c>
      <c r="N708" s="12" t="s">
        <v>29</v>
      </c>
      <c r="O708" s="12" t="s">
        <v>66</v>
      </c>
      <c r="P708" s="10"/>
      <c r="Q708" s="56">
        <v>512479.10000000003</v>
      </c>
      <c r="R708" s="56">
        <v>512479.10000000003</v>
      </c>
      <c r="S708" s="56">
        <v>10312448.959999999</v>
      </c>
      <c r="T708" s="56">
        <v>10312448.959999999</v>
      </c>
      <c r="U708" s="233">
        <v>616056.2680800001</v>
      </c>
      <c r="W708" s="1"/>
    </row>
    <row r="709" spans="7:23" ht="12.75">
      <c r="G709" s="18"/>
      <c r="H709" s="10"/>
      <c r="I709" s="10"/>
      <c r="J709" s="10"/>
      <c r="K709" s="10"/>
      <c r="L709" s="10"/>
      <c r="M709" s="11" t="s">
        <v>345</v>
      </c>
      <c r="N709" s="12" t="s">
        <v>66</v>
      </c>
      <c r="O709" s="12" t="s">
        <v>66</v>
      </c>
      <c r="P709" s="10"/>
      <c r="Q709" s="56"/>
      <c r="R709" s="56"/>
      <c r="S709" s="56"/>
      <c r="T709" s="56"/>
      <c r="U709" s="233"/>
      <c r="W709" s="1"/>
    </row>
    <row r="710" spans="7:23" ht="12.75">
      <c r="G710" s="18"/>
      <c r="H710" s="10"/>
      <c r="I710" s="10"/>
      <c r="J710" s="10"/>
      <c r="K710" s="10"/>
      <c r="L710" s="10"/>
      <c r="M710" s="11" t="s">
        <v>340</v>
      </c>
      <c r="N710" s="13" t="s">
        <v>372</v>
      </c>
      <c r="O710" s="13" t="s">
        <v>66</v>
      </c>
      <c r="P710" s="10"/>
      <c r="Q710" s="56">
        <v>105703</v>
      </c>
      <c r="R710" s="56">
        <v>105703</v>
      </c>
      <c r="S710" s="56">
        <v>2853981</v>
      </c>
      <c r="T710" s="56">
        <v>2853981</v>
      </c>
      <c r="U710" s="233">
        <v>188266</v>
      </c>
      <c r="W710" s="1"/>
    </row>
    <row r="711" spans="7:23" ht="12.75">
      <c r="G711" s="18"/>
      <c r="H711" s="10"/>
      <c r="I711" s="10"/>
      <c r="J711" s="10"/>
      <c r="K711" s="10"/>
      <c r="L711" s="10"/>
      <c r="M711" s="11" t="s">
        <v>333</v>
      </c>
      <c r="N711" s="12" t="s">
        <v>53</v>
      </c>
      <c r="O711" s="12" t="s">
        <v>53</v>
      </c>
      <c r="P711" s="10"/>
      <c r="Q711" s="56"/>
      <c r="R711" s="56"/>
      <c r="S711" s="56"/>
      <c r="T711" s="56"/>
      <c r="U711" s="233"/>
      <c r="W711" s="1"/>
    </row>
    <row r="712" spans="7:23" ht="12.75">
      <c r="G712" s="18"/>
      <c r="H712" s="10"/>
      <c r="I712" s="10"/>
      <c r="J712" s="10"/>
      <c r="K712" s="10"/>
      <c r="L712" s="10"/>
      <c r="M712" s="11" t="s">
        <v>332</v>
      </c>
      <c r="N712" s="12" t="s">
        <v>50</v>
      </c>
      <c r="O712" s="12" t="s">
        <v>50</v>
      </c>
      <c r="P712" s="10"/>
      <c r="Q712" s="56">
        <v>3767758.13</v>
      </c>
      <c r="R712" s="56">
        <v>3767758.13</v>
      </c>
      <c r="S712" s="56">
        <v>23783044</v>
      </c>
      <c r="T712" s="281">
        <v>23783044</v>
      </c>
      <c r="U712" s="233">
        <v>2241419.903</v>
      </c>
      <c r="W712" s="1">
        <v>23783044</v>
      </c>
    </row>
    <row r="713" spans="7:23" ht="12.75">
      <c r="G713" s="18"/>
      <c r="H713" s="10"/>
      <c r="I713" s="10"/>
      <c r="J713" s="10"/>
      <c r="K713" s="10"/>
      <c r="L713" s="10"/>
      <c r="M713" s="11" t="s">
        <v>334</v>
      </c>
      <c r="N713" s="13" t="s">
        <v>54</v>
      </c>
      <c r="O713" s="12" t="s">
        <v>55</v>
      </c>
      <c r="P713" s="10"/>
      <c r="Q713" s="56">
        <v>17900</v>
      </c>
      <c r="R713" s="56">
        <v>17900</v>
      </c>
      <c r="S713" s="56">
        <v>102426</v>
      </c>
      <c r="T713" s="281">
        <v>102426</v>
      </c>
      <c r="U713" s="233">
        <v>6443</v>
      </c>
      <c r="W713" s="1">
        <v>10971</v>
      </c>
    </row>
    <row r="714" spans="7:23" ht="12.75">
      <c r="G714" s="18"/>
      <c r="H714" s="10"/>
      <c r="I714" s="10"/>
      <c r="J714" s="10"/>
      <c r="K714" s="10"/>
      <c r="L714" s="10"/>
      <c r="M714" s="11" t="s">
        <v>335</v>
      </c>
      <c r="N714" s="13" t="s">
        <v>63</v>
      </c>
      <c r="O714" s="13" t="s">
        <v>55</v>
      </c>
      <c r="P714" s="10"/>
      <c r="Q714" s="56">
        <v>7428</v>
      </c>
      <c r="R714" s="56">
        <v>7428</v>
      </c>
      <c r="S714" s="56">
        <v>41829</v>
      </c>
      <c r="T714" s="281">
        <v>41829</v>
      </c>
      <c r="U714" s="233">
        <v>2874.6000000000004</v>
      </c>
      <c r="W714" s="1">
        <v>2812</v>
      </c>
    </row>
    <row r="715" spans="7:21" ht="12.75">
      <c r="G715" s="18"/>
      <c r="H715" s="10"/>
      <c r="I715" s="10"/>
      <c r="J715" s="10"/>
      <c r="K715" s="10"/>
      <c r="L715" s="10"/>
      <c r="M715" s="11" t="s">
        <v>336</v>
      </c>
      <c r="N715" s="13" t="s">
        <v>60</v>
      </c>
      <c r="O715" s="13" t="s">
        <v>55</v>
      </c>
      <c r="P715" s="10"/>
      <c r="Q715" s="56">
        <v>2865</v>
      </c>
      <c r="R715" s="56">
        <v>2865</v>
      </c>
      <c r="S715" s="56">
        <v>11460</v>
      </c>
      <c r="T715" s="56">
        <v>11460</v>
      </c>
      <c r="U715" s="233">
        <v>754</v>
      </c>
    </row>
    <row r="716" spans="7:21" ht="12.75">
      <c r="G716" s="18"/>
      <c r="H716" s="10"/>
      <c r="I716" s="10"/>
      <c r="J716" s="10"/>
      <c r="K716" s="10"/>
      <c r="L716" s="54"/>
      <c r="M716" s="46" t="s">
        <v>397</v>
      </c>
      <c r="N716" s="13" t="s">
        <v>392</v>
      </c>
      <c r="O716" s="13" t="s">
        <v>393</v>
      </c>
      <c r="P716" s="54"/>
      <c r="Q716" s="56"/>
      <c r="R716" s="56"/>
      <c r="S716" s="56"/>
      <c r="T716" s="56"/>
      <c r="U716" s="233"/>
    </row>
    <row r="717" spans="7:21" ht="12.75">
      <c r="G717" s="18"/>
      <c r="H717" s="10"/>
      <c r="I717" s="10"/>
      <c r="J717" s="10"/>
      <c r="K717" s="10"/>
      <c r="L717" s="10"/>
      <c r="M717" s="10"/>
      <c r="N717" s="10"/>
      <c r="O717" s="10"/>
      <c r="P717" s="10"/>
      <c r="Q717" s="56"/>
      <c r="R717" s="56"/>
      <c r="S717" s="56"/>
      <c r="T717" s="56"/>
      <c r="U717" s="233"/>
    </row>
    <row r="718" spans="7:21" ht="12.75">
      <c r="G718" s="18"/>
      <c r="H718" s="10" t="s">
        <v>347</v>
      </c>
      <c r="I718" s="10"/>
      <c r="J718" s="10"/>
      <c r="K718" s="10"/>
      <c r="L718" s="10"/>
      <c r="M718" s="11" t="s">
        <v>338</v>
      </c>
      <c r="N718" s="12" t="s">
        <v>51</v>
      </c>
      <c r="O718" s="12" t="s">
        <v>52</v>
      </c>
      <c r="P718" s="10"/>
      <c r="Q718" s="56">
        <v>1081157.02</v>
      </c>
      <c r="R718" s="56">
        <v>1081157.02</v>
      </c>
      <c r="S718" s="56">
        <v>580984</v>
      </c>
      <c r="T718" s="56">
        <v>580984</v>
      </c>
      <c r="U718" s="233">
        <v>37273.998</v>
      </c>
    </row>
    <row r="719" spans="7:21" ht="12.75">
      <c r="G719" s="18"/>
      <c r="H719" s="10"/>
      <c r="I719" s="10"/>
      <c r="J719" s="10"/>
      <c r="K719" s="10"/>
      <c r="L719" s="10"/>
      <c r="M719" s="11" t="s">
        <v>341</v>
      </c>
      <c r="N719" s="12" t="s">
        <v>28</v>
      </c>
      <c r="O719" s="12" t="s">
        <v>52</v>
      </c>
      <c r="P719" s="10"/>
      <c r="Q719" s="56">
        <v>1715690.9000000001</v>
      </c>
      <c r="R719" s="56">
        <v>1715690.9000000001</v>
      </c>
      <c r="S719" s="56">
        <v>13124935.04</v>
      </c>
      <c r="T719" s="56">
        <v>13124935.04</v>
      </c>
      <c r="U719" s="233">
        <v>784071.6139199999</v>
      </c>
    </row>
    <row r="720" spans="7:21" ht="12.75">
      <c r="G720" s="18"/>
      <c r="H720" s="10"/>
      <c r="I720" s="10"/>
      <c r="J720" s="10"/>
      <c r="K720" s="10"/>
      <c r="L720" s="10"/>
      <c r="M720" s="11" t="s">
        <v>337</v>
      </c>
      <c r="N720" s="13" t="s">
        <v>105</v>
      </c>
      <c r="O720" s="13" t="s">
        <v>58</v>
      </c>
      <c r="P720" s="10"/>
      <c r="Q720" s="56"/>
      <c r="R720" s="56"/>
      <c r="S720" s="56"/>
      <c r="T720" s="56"/>
      <c r="U720" s="233"/>
    </row>
    <row r="721" spans="7:21" ht="12.75">
      <c r="G721" s="18"/>
      <c r="H721" s="10"/>
      <c r="I721" s="10"/>
      <c r="J721" s="10"/>
      <c r="K721" s="10"/>
      <c r="L721" s="10"/>
      <c r="M721" s="11" t="s">
        <v>346</v>
      </c>
      <c r="N721" s="13" t="s">
        <v>57</v>
      </c>
      <c r="O721" s="13" t="s">
        <v>58</v>
      </c>
      <c r="P721" s="10"/>
      <c r="Q721" s="56"/>
      <c r="R721" s="56"/>
      <c r="S721" s="56"/>
      <c r="T721" s="56"/>
      <c r="U721" s="233"/>
    </row>
    <row r="722" spans="7:21" ht="12.75">
      <c r="G722" s="19"/>
      <c r="H722" s="20"/>
      <c r="I722" s="20"/>
      <c r="J722" s="20"/>
      <c r="K722" s="20"/>
      <c r="L722" s="20"/>
      <c r="M722" s="20"/>
      <c r="N722" s="20"/>
      <c r="O722" s="21"/>
      <c r="P722" s="20"/>
      <c r="Q722" s="234"/>
      <c r="R722" s="234"/>
      <c r="S722" s="234"/>
      <c r="T722" s="234"/>
      <c r="U722" s="235"/>
    </row>
    <row r="724" spans="7:21" ht="12.75">
      <c r="G724" s="14" t="s">
        <v>67</v>
      </c>
      <c r="H724" s="15" t="s">
        <v>348</v>
      </c>
      <c r="I724" s="15"/>
      <c r="J724" s="15"/>
      <c r="K724" s="15"/>
      <c r="L724" s="15"/>
      <c r="M724" s="16" t="s">
        <v>342</v>
      </c>
      <c r="N724" s="17" t="s">
        <v>39</v>
      </c>
      <c r="O724" s="17" t="s">
        <v>40</v>
      </c>
      <c r="P724" s="15"/>
      <c r="Q724" s="231"/>
      <c r="R724" s="231"/>
      <c r="S724" s="231"/>
      <c r="T724" s="231"/>
      <c r="U724" s="232"/>
    </row>
    <row r="725" spans="7:21" ht="12.75">
      <c r="G725" s="18"/>
      <c r="H725" s="10"/>
      <c r="I725" s="10"/>
      <c r="J725" s="10"/>
      <c r="K725" s="10"/>
      <c r="L725" s="10"/>
      <c r="M725" s="11" t="s">
        <v>343</v>
      </c>
      <c r="N725" s="12" t="s">
        <v>43</v>
      </c>
      <c r="O725" s="12" t="s">
        <v>40</v>
      </c>
      <c r="P725" s="10"/>
      <c r="Q725" s="56"/>
      <c r="R725" s="56"/>
      <c r="S725" s="56"/>
      <c r="T725" s="56"/>
      <c r="U725" s="233"/>
    </row>
    <row r="726" spans="7:21" ht="12.75">
      <c r="G726" s="18"/>
      <c r="H726" s="10"/>
      <c r="I726" s="10"/>
      <c r="J726" s="10"/>
      <c r="K726" s="10"/>
      <c r="L726" s="10"/>
      <c r="M726" s="11" t="s">
        <v>331</v>
      </c>
      <c r="N726" s="12" t="s">
        <v>41</v>
      </c>
      <c r="O726" s="12" t="s">
        <v>41</v>
      </c>
      <c r="P726" s="10"/>
      <c r="Q726" s="56">
        <v>31082.51</v>
      </c>
      <c r="R726" s="56">
        <v>30412</v>
      </c>
      <c r="S726" s="56">
        <v>179779</v>
      </c>
      <c r="T726" s="56">
        <v>175759</v>
      </c>
      <c r="U726" s="233">
        <v>9406</v>
      </c>
    </row>
    <row r="727" spans="7:21" ht="12.75">
      <c r="G727" s="18"/>
      <c r="H727" s="10"/>
      <c r="I727" s="10"/>
      <c r="J727" s="10"/>
      <c r="K727" s="10"/>
      <c r="L727" s="10"/>
      <c r="M727" s="11" t="s">
        <v>330</v>
      </c>
      <c r="N727" s="12" t="s">
        <v>36</v>
      </c>
      <c r="O727" s="12" t="s">
        <v>36</v>
      </c>
      <c r="P727" s="10"/>
      <c r="Q727" s="56">
        <v>36874</v>
      </c>
      <c r="R727" s="56">
        <v>36874</v>
      </c>
      <c r="S727" s="56">
        <v>37552</v>
      </c>
      <c r="T727" s="56">
        <v>37552</v>
      </c>
      <c r="U727" s="233">
        <v>3275</v>
      </c>
    </row>
    <row r="728" spans="7:21" ht="12.75">
      <c r="G728" s="18"/>
      <c r="H728" s="10"/>
      <c r="I728" s="10"/>
      <c r="J728" s="10"/>
      <c r="K728" s="10"/>
      <c r="L728" s="10"/>
      <c r="M728" s="11" t="s">
        <v>339</v>
      </c>
      <c r="N728" s="12" t="s">
        <v>106</v>
      </c>
      <c r="O728" s="12" t="s">
        <v>44</v>
      </c>
      <c r="P728" s="10"/>
      <c r="Q728" s="56"/>
      <c r="R728" s="56"/>
      <c r="S728" s="56"/>
      <c r="T728" s="56"/>
      <c r="U728" s="233"/>
    </row>
    <row r="729" spans="7:21" ht="12.75">
      <c r="G729" s="18"/>
      <c r="H729" s="10"/>
      <c r="I729" s="10"/>
      <c r="J729" s="10"/>
      <c r="K729" s="10"/>
      <c r="L729" s="10"/>
      <c r="M729" s="11" t="s">
        <v>344</v>
      </c>
      <c r="N729" s="12" t="s">
        <v>29</v>
      </c>
      <c r="O729" s="12" t="s">
        <v>66</v>
      </c>
      <c r="P729" s="10"/>
      <c r="Q729" s="56"/>
      <c r="R729" s="56"/>
      <c r="S729" s="56"/>
      <c r="T729" s="56"/>
      <c r="U729" s="233"/>
    </row>
    <row r="730" spans="7:21" ht="12.75">
      <c r="G730" s="18"/>
      <c r="H730" s="10"/>
      <c r="I730" s="10"/>
      <c r="J730" s="10"/>
      <c r="K730" s="10"/>
      <c r="L730" s="10"/>
      <c r="M730" s="11" t="s">
        <v>345</v>
      </c>
      <c r="N730" s="12" t="s">
        <v>66</v>
      </c>
      <c r="O730" s="12" t="s">
        <v>66</v>
      </c>
      <c r="P730" s="10"/>
      <c r="Q730" s="56"/>
      <c r="R730" s="56"/>
      <c r="S730" s="56"/>
      <c r="T730" s="56"/>
      <c r="U730" s="233"/>
    </row>
    <row r="731" spans="7:21" ht="12.75">
      <c r="G731" s="18"/>
      <c r="H731" s="10"/>
      <c r="I731" s="10"/>
      <c r="J731" s="10"/>
      <c r="K731" s="10"/>
      <c r="L731" s="10"/>
      <c r="M731" s="11" t="s">
        <v>340</v>
      </c>
      <c r="N731" s="13" t="s">
        <v>372</v>
      </c>
      <c r="O731" s="13" t="s">
        <v>66</v>
      </c>
      <c r="P731" s="10"/>
      <c r="Q731" s="56"/>
      <c r="R731" s="56"/>
      <c r="S731" s="56"/>
      <c r="T731" s="56"/>
      <c r="U731" s="233"/>
    </row>
    <row r="732" spans="7:21" ht="12.75">
      <c r="G732" s="18"/>
      <c r="H732" s="10"/>
      <c r="I732" s="10"/>
      <c r="J732" s="10"/>
      <c r="K732" s="10"/>
      <c r="L732" s="10"/>
      <c r="M732" s="11" t="s">
        <v>333</v>
      </c>
      <c r="N732" s="12" t="s">
        <v>53</v>
      </c>
      <c r="O732" s="12" t="s">
        <v>53</v>
      </c>
      <c r="P732" s="10"/>
      <c r="Q732" s="56"/>
      <c r="R732" s="56"/>
      <c r="S732" s="56"/>
      <c r="T732" s="56"/>
      <c r="U732" s="233"/>
    </row>
    <row r="733" spans="7:21" ht="12.75">
      <c r="G733" s="18"/>
      <c r="H733" s="10"/>
      <c r="I733" s="10"/>
      <c r="J733" s="10"/>
      <c r="K733" s="10"/>
      <c r="L733" s="10"/>
      <c r="M733" s="11" t="s">
        <v>332</v>
      </c>
      <c r="N733" s="12" t="s">
        <v>50</v>
      </c>
      <c r="O733" s="12" t="s">
        <v>50</v>
      </c>
      <c r="P733" s="10"/>
      <c r="Q733" s="56"/>
      <c r="R733" s="56"/>
      <c r="S733" s="56"/>
      <c r="T733" s="56"/>
      <c r="U733" s="233"/>
    </row>
    <row r="734" spans="7:21" ht="12.75">
      <c r="G734" s="18"/>
      <c r="H734" s="10"/>
      <c r="I734" s="10"/>
      <c r="J734" s="10"/>
      <c r="K734" s="10"/>
      <c r="L734" s="10"/>
      <c r="M734" s="11" t="s">
        <v>334</v>
      </c>
      <c r="N734" s="13" t="s">
        <v>54</v>
      </c>
      <c r="O734" s="12" t="s">
        <v>55</v>
      </c>
      <c r="P734" s="10"/>
      <c r="Q734" s="56"/>
      <c r="R734" s="56"/>
      <c r="S734" s="56"/>
      <c r="T734" s="56"/>
      <c r="U734" s="233"/>
    </row>
    <row r="735" spans="7:21" ht="12.75">
      <c r="G735" s="18"/>
      <c r="H735" s="10"/>
      <c r="I735" s="10"/>
      <c r="J735" s="10"/>
      <c r="K735" s="10"/>
      <c r="L735" s="10"/>
      <c r="M735" s="11" t="s">
        <v>335</v>
      </c>
      <c r="N735" s="13" t="s">
        <v>63</v>
      </c>
      <c r="O735" s="13" t="s">
        <v>55</v>
      </c>
      <c r="P735" s="10"/>
      <c r="Q735" s="56"/>
      <c r="R735" s="56"/>
      <c r="S735" s="56"/>
      <c r="T735" s="56"/>
      <c r="U735" s="233"/>
    </row>
    <row r="736" spans="7:21" ht="12.75">
      <c r="G736" s="18"/>
      <c r="H736" s="10"/>
      <c r="I736" s="10"/>
      <c r="J736" s="10"/>
      <c r="K736" s="10"/>
      <c r="L736" s="10"/>
      <c r="M736" s="11" t="s">
        <v>336</v>
      </c>
      <c r="N736" s="13" t="s">
        <v>60</v>
      </c>
      <c r="O736" s="13" t="s">
        <v>55</v>
      </c>
      <c r="P736" s="10"/>
      <c r="Q736" s="56"/>
      <c r="R736" s="56"/>
      <c r="S736" s="56"/>
      <c r="T736" s="56"/>
      <c r="U736" s="233"/>
    </row>
    <row r="737" spans="7:21" ht="12.75">
      <c r="G737" s="18"/>
      <c r="H737" s="10"/>
      <c r="I737" s="10"/>
      <c r="J737" s="10"/>
      <c r="K737" s="10"/>
      <c r="L737" s="10"/>
      <c r="M737" s="10"/>
      <c r="N737" s="10"/>
      <c r="O737" s="10"/>
      <c r="P737" s="10"/>
      <c r="Q737" s="56"/>
      <c r="R737" s="56"/>
      <c r="S737" s="56"/>
      <c r="T737" s="56"/>
      <c r="U737" s="233"/>
    </row>
    <row r="738" spans="7:21" ht="12.75">
      <c r="G738" s="18"/>
      <c r="H738" s="10" t="s">
        <v>347</v>
      </c>
      <c r="I738" s="10"/>
      <c r="J738" s="10"/>
      <c r="K738" s="10"/>
      <c r="L738" s="10"/>
      <c r="M738" s="11" t="s">
        <v>338</v>
      </c>
      <c r="N738" s="12" t="s">
        <v>51</v>
      </c>
      <c r="O738" s="12" t="s">
        <v>52</v>
      </c>
      <c r="P738" s="10"/>
      <c r="Q738" s="56"/>
      <c r="R738" s="56"/>
      <c r="S738" s="56"/>
      <c r="T738" s="56"/>
      <c r="U738" s="233"/>
    </row>
    <row r="739" spans="7:21" ht="12.75">
      <c r="G739" s="18"/>
      <c r="H739" s="10"/>
      <c r="I739" s="10"/>
      <c r="J739" s="10"/>
      <c r="K739" s="10"/>
      <c r="L739" s="10"/>
      <c r="M739" s="11" t="s">
        <v>341</v>
      </c>
      <c r="N739" s="12" t="s">
        <v>28</v>
      </c>
      <c r="O739" s="12" t="s">
        <v>52</v>
      </c>
      <c r="P739" s="10"/>
      <c r="Q739" s="56"/>
      <c r="R739" s="56"/>
      <c r="S739" s="56"/>
      <c r="T739" s="56"/>
      <c r="U739" s="233"/>
    </row>
    <row r="740" spans="7:21" ht="12.75">
      <c r="G740" s="18"/>
      <c r="H740" s="10"/>
      <c r="I740" s="10"/>
      <c r="J740" s="10"/>
      <c r="K740" s="10"/>
      <c r="L740" s="10"/>
      <c r="M740" s="11" t="s">
        <v>337</v>
      </c>
      <c r="N740" s="13" t="s">
        <v>105</v>
      </c>
      <c r="O740" s="13" t="s">
        <v>58</v>
      </c>
      <c r="P740" s="10"/>
      <c r="Q740" s="56"/>
      <c r="R740" s="56"/>
      <c r="S740" s="56"/>
      <c r="T740" s="56"/>
      <c r="U740" s="233"/>
    </row>
    <row r="741" spans="7:21" ht="12.75">
      <c r="G741" s="18"/>
      <c r="H741" s="10"/>
      <c r="I741" s="10"/>
      <c r="J741" s="10"/>
      <c r="K741" s="10"/>
      <c r="L741" s="10"/>
      <c r="M741" s="11" t="s">
        <v>346</v>
      </c>
      <c r="N741" s="13" t="s">
        <v>57</v>
      </c>
      <c r="O741" s="13" t="s">
        <v>58</v>
      </c>
      <c r="P741" s="10"/>
      <c r="Q741" s="56">
        <v>495371</v>
      </c>
      <c r="R741" s="56">
        <v>495371</v>
      </c>
      <c r="S741" s="56">
        <v>8394776</v>
      </c>
      <c r="T741" s="56">
        <v>8394776</v>
      </c>
      <c r="U741" s="233">
        <v>352053</v>
      </c>
    </row>
    <row r="742" spans="7:21" ht="12.75">
      <c r="G742" s="19"/>
      <c r="H742" s="20"/>
      <c r="I742" s="20"/>
      <c r="J742" s="20"/>
      <c r="K742" s="20"/>
      <c r="L742" s="20"/>
      <c r="M742" s="20"/>
      <c r="N742" s="20"/>
      <c r="O742" s="21"/>
      <c r="P742" s="20"/>
      <c r="Q742" s="234"/>
      <c r="R742" s="234"/>
      <c r="S742" s="234"/>
      <c r="T742" s="234"/>
      <c r="U742" s="235"/>
    </row>
  </sheetData>
  <sheetProtection/>
  <autoFilter ref="A8:CS619"/>
  <mergeCells count="3">
    <mergeCell ref="Q6:U6"/>
    <mergeCell ref="E2:J6"/>
    <mergeCell ref="W6:W8"/>
  </mergeCells>
  <printOptions/>
  <pageMargins left="0.25" right="0.25" top="0.75" bottom="0.75" header="0.5" footer="0.25"/>
  <pageSetup fitToHeight="0" fitToWidth="1" horizontalDpi="600" verticalDpi="600" orientation="landscape" scale="39" r:id="rId4"/>
  <headerFooter alignWithMargins="0">
    <oddFooter>&amp;L&amp;F&amp;A&amp;RPage &amp;P of &amp;N</oddFooter>
  </headerFooter>
  <rowBreaks count="1" manualBreakCount="1">
    <brk id="681" max="255"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113"/>
  <sheetViews>
    <sheetView zoomScalePageLayoutView="0" workbookViewId="0" topLeftCell="A1">
      <pane ySplit="1" topLeftCell="A83" activePane="bottomLeft" state="frozen"/>
      <selection pane="topLeft" activeCell="A1" sqref="A1"/>
      <selection pane="bottomLeft" activeCell="A1" sqref="A1"/>
    </sheetView>
  </sheetViews>
  <sheetFormatPr defaultColWidth="9.140625" defaultRowHeight="12.75"/>
  <cols>
    <col min="1" max="1" width="6.8515625" style="0" bestFit="1" customWidth="1"/>
    <col min="2" max="2" width="35.421875" style="0" customWidth="1"/>
    <col min="3" max="3" width="14.28125" style="0" bestFit="1" customWidth="1"/>
    <col min="4" max="4" width="8.421875" style="0" bestFit="1" customWidth="1"/>
    <col min="5" max="5" width="10.00390625" style="0" bestFit="1" customWidth="1"/>
    <col min="6" max="6" width="18.421875" style="60" customWidth="1"/>
    <col min="7" max="7" width="21.7109375" style="60" customWidth="1"/>
    <col min="8" max="8" width="26.140625" style="0" bestFit="1" customWidth="1"/>
    <col min="9" max="9" width="15.421875" style="0" bestFit="1" customWidth="1"/>
    <col min="11" max="11" width="11.140625" style="0" customWidth="1"/>
    <col min="12" max="12" width="8.7109375" style="0" customWidth="1"/>
    <col min="13" max="13" width="11.7109375" style="0" customWidth="1"/>
  </cols>
  <sheetData>
    <row r="1" spans="1:9" ht="12.75">
      <c r="A1" t="s">
        <v>194</v>
      </c>
      <c r="B1" t="s">
        <v>209</v>
      </c>
      <c r="C1" t="s">
        <v>210</v>
      </c>
      <c r="D1" t="s">
        <v>211</v>
      </c>
      <c r="E1" t="s">
        <v>212</v>
      </c>
      <c r="F1" s="60" t="s">
        <v>240</v>
      </c>
      <c r="G1" s="60" t="s">
        <v>241</v>
      </c>
      <c r="H1" t="s">
        <v>213</v>
      </c>
      <c r="I1" t="s">
        <v>19</v>
      </c>
    </row>
    <row r="2" spans="1:9" ht="12.75">
      <c r="A2" t="s">
        <v>65</v>
      </c>
      <c r="B2" t="s">
        <v>413</v>
      </c>
      <c r="C2">
        <v>55211</v>
      </c>
      <c r="D2">
        <v>1</v>
      </c>
      <c r="E2">
        <v>2002</v>
      </c>
      <c r="F2" s="279">
        <v>123038.34</v>
      </c>
      <c r="G2" s="274">
        <v>2070241.953</v>
      </c>
      <c r="H2" t="s">
        <v>793</v>
      </c>
      <c r="I2" s="49">
        <f>F2</f>
        <v>123038.34</v>
      </c>
    </row>
    <row r="3" spans="1:9" ht="12.75">
      <c r="A3" t="s">
        <v>65</v>
      </c>
      <c r="B3" t="s">
        <v>413</v>
      </c>
      <c r="C3">
        <v>55211</v>
      </c>
      <c r="D3">
        <v>2</v>
      </c>
      <c r="E3">
        <v>2002</v>
      </c>
      <c r="F3" s="279">
        <v>46424.977</v>
      </c>
      <c r="G3" s="274">
        <v>781187.526</v>
      </c>
      <c r="H3" t="s">
        <v>794</v>
      </c>
      <c r="I3" s="49">
        <f aca="true" t="shared" si="0" ref="I3:I15">F3</f>
        <v>46424.977</v>
      </c>
    </row>
    <row r="4" spans="1:9" ht="12.75">
      <c r="A4" t="s">
        <v>65</v>
      </c>
      <c r="B4" t="s">
        <v>414</v>
      </c>
      <c r="C4">
        <v>55212</v>
      </c>
      <c r="D4">
        <v>1</v>
      </c>
      <c r="E4">
        <v>2002</v>
      </c>
      <c r="F4" s="279">
        <v>398012.25</v>
      </c>
      <c r="G4" s="274">
        <v>6697302.5</v>
      </c>
      <c r="H4" t="s">
        <v>215</v>
      </c>
      <c r="I4" s="49">
        <f t="shared" si="0"/>
        <v>398012.25</v>
      </c>
    </row>
    <row r="5" spans="1:9" ht="12.75">
      <c r="A5" t="s">
        <v>65</v>
      </c>
      <c r="B5" t="s">
        <v>414</v>
      </c>
      <c r="C5">
        <v>55212</v>
      </c>
      <c r="D5">
        <v>2</v>
      </c>
      <c r="E5">
        <v>2002</v>
      </c>
      <c r="F5" s="279">
        <v>443852.075</v>
      </c>
      <c r="G5" s="274">
        <v>7468676.5</v>
      </c>
      <c r="H5" t="s">
        <v>215</v>
      </c>
      <c r="I5" s="49">
        <f t="shared" si="0"/>
        <v>443852.075</v>
      </c>
    </row>
    <row r="6" spans="1:9" ht="12.75">
      <c r="A6" t="s">
        <v>65</v>
      </c>
      <c r="B6" t="s">
        <v>117</v>
      </c>
      <c r="C6">
        <v>55041</v>
      </c>
      <c r="D6">
        <v>1</v>
      </c>
      <c r="E6">
        <v>2002</v>
      </c>
      <c r="F6" s="279">
        <v>588284.45</v>
      </c>
      <c r="G6" s="274">
        <v>9898991.9</v>
      </c>
      <c r="H6" t="s">
        <v>215</v>
      </c>
      <c r="I6" s="49">
        <f t="shared" si="0"/>
        <v>588284.45</v>
      </c>
    </row>
    <row r="7" spans="1:9" ht="12.75">
      <c r="A7" t="s">
        <v>65</v>
      </c>
      <c r="B7" t="s">
        <v>14</v>
      </c>
      <c r="C7">
        <v>1619</v>
      </c>
      <c r="D7">
        <v>1</v>
      </c>
      <c r="E7">
        <v>2002</v>
      </c>
      <c r="F7" s="279">
        <v>1704906.175</v>
      </c>
      <c r="G7" s="274">
        <v>17000578.75</v>
      </c>
      <c r="H7" t="s">
        <v>217</v>
      </c>
      <c r="I7" s="49">
        <f t="shared" si="0"/>
        <v>1704906.175</v>
      </c>
    </row>
    <row r="8" spans="1:9" ht="12.75">
      <c r="A8" t="s">
        <v>65</v>
      </c>
      <c r="B8" t="s">
        <v>14</v>
      </c>
      <c r="C8">
        <v>1619</v>
      </c>
      <c r="D8">
        <v>2</v>
      </c>
      <c r="E8">
        <v>2002</v>
      </c>
      <c r="F8" s="279">
        <v>1630152.475</v>
      </c>
      <c r="G8" s="274">
        <v>15896794.7</v>
      </c>
      <c r="H8" t="s">
        <v>217</v>
      </c>
      <c r="I8" s="49">
        <f t="shared" si="0"/>
        <v>1630152.475</v>
      </c>
    </row>
    <row r="9" spans="1:9" ht="12.75">
      <c r="A9" t="s">
        <v>65</v>
      </c>
      <c r="B9" t="s">
        <v>14</v>
      </c>
      <c r="C9">
        <v>1619</v>
      </c>
      <c r="D9">
        <v>3</v>
      </c>
      <c r="E9">
        <v>2002</v>
      </c>
      <c r="F9" s="279">
        <v>3726573.225</v>
      </c>
      <c r="G9" s="274">
        <v>36339808.95</v>
      </c>
      <c r="H9" t="s">
        <v>218</v>
      </c>
      <c r="I9" s="49">
        <f t="shared" si="0"/>
        <v>3726573.225</v>
      </c>
    </row>
    <row r="10" spans="1:9" ht="12.75">
      <c r="A10" t="s">
        <v>65</v>
      </c>
      <c r="B10" t="s">
        <v>14</v>
      </c>
      <c r="C10">
        <v>1619</v>
      </c>
      <c r="D10">
        <v>4</v>
      </c>
      <c r="E10">
        <v>2002</v>
      </c>
      <c r="F10" s="279">
        <v>373522.65</v>
      </c>
      <c r="G10" s="274">
        <v>4787977.85</v>
      </c>
      <c r="H10" t="s">
        <v>218</v>
      </c>
      <c r="I10" s="49">
        <f t="shared" si="0"/>
        <v>373522.65</v>
      </c>
    </row>
    <row r="11" spans="1:9" ht="12.75">
      <c r="A11" t="s">
        <v>65</v>
      </c>
      <c r="B11" t="s">
        <v>222</v>
      </c>
      <c r="C11">
        <v>1599</v>
      </c>
      <c r="D11">
        <v>1</v>
      </c>
      <c r="E11">
        <v>2002</v>
      </c>
      <c r="F11" s="279">
        <v>2392227.625</v>
      </c>
      <c r="G11" s="274">
        <v>27295647.625</v>
      </c>
      <c r="H11" t="s">
        <v>218</v>
      </c>
      <c r="I11" s="49">
        <f t="shared" si="0"/>
        <v>2392227.625</v>
      </c>
    </row>
    <row r="12" spans="1:9" ht="12.75">
      <c r="A12" t="s">
        <v>65</v>
      </c>
      <c r="B12" t="s">
        <v>222</v>
      </c>
      <c r="C12">
        <v>1599</v>
      </c>
      <c r="D12">
        <v>2</v>
      </c>
      <c r="E12">
        <v>2002</v>
      </c>
      <c r="F12" s="279">
        <v>1676788.189</v>
      </c>
      <c r="G12" s="274">
        <v>19440918.85</v>
      </c>
      <c r="H12" t="s">
        <v>218</v>
      </c>
      <c r="I12" s="49">
        <f t="shared" si="0"/>
        <v>1676788.189</v>
      </c>
    </row>
    <row r="13" spans="1:9" ht="12.75">
      <c r="A13" t="s">
        <v>65</v>
      </c>
      <c r="B13" t="s">
        <v>26</v>
      </c>
      <c r="C13">
        <v>1682</v>
      </c>
      <c r="D13">
        <v>8</v>
      </c>
      <c r="E13">
        <v>2002</v>
      </c>
      <c r="F13" s="279">
        <v>7491.909</v>
      </c>
      <c r="G13" s="274">
        <v>92567.489</v>
      </c>
      <c r="H13" t="s">
        <v>218</v>
      </c>
      <c r="I13" s="49">
        <f t="shared" si="0"/>
        <v>7491.909</v>
      </c>
    </row>
    <row r="14" spans="1:9" s="49" customFormat="1" ht="12.75">
      <c r="A14" s="49" t="s">
        <v>65</v>
      </c>
      <c r="B14" s="49" t="s">
        <v>26</v>
      </c>
      <c r="C14" s="49">
        <v>1682</v>
      </c>
      <c r="D14" s="49">
        <v>9</v>
      </c>
      <c r="E14" s="49">
        <v>2002</v>
      </c>
      <c r="F14" s="279">
        <v>129504.169</v>
      </c>
      <c r="G14" s="63">
        <v>2123818.646</v>
      </c>
      <c r="H14" s="49" t="s">
        <v>223</v>
      </c>
      <c r="I14" s="49">
        <f t="shared" si="0"/>
        <v>129504.169</v>
      </c>
    </row>
    <row r="15" spans="1:9" s="49" customFormat="1" ht="12.75">
      <c r="A15" s="49" t="s">
        <v>65</v>
      </c>
      <c r="B15" s="49" t="s">
        <v>224</v>
      </c>
      <c r="C15" s="49">
        <v>55026</v>
      </c>
      <c r="D15" s="49">
        <v>1</v>
      </c>
      <c r="E15" s="49">
        <v>2002</v>
      </c>
      <c r="F15" s="279">
        <v>276470.5</v>
      </c>
      <c r="G15" s="63">
        <v>4652080.425</v>
      </c>
      <c r="H15" s="49" t="s">
        <v>215</v>
      </c>
      <c r="I15" s="49">
        <f t="shared" si="0"/>
        <v>276470.5</v>
      </c>
    </row>
    <row r="16" spans="1:8" s="49" customFormat="1" ht="12.75">
      <c r="A16" s="49" t="s">
        <v>65</v>
      </c>
      <c r="B16" s="49" t="s">
        <v>789</v>
      </c>
      <c r="C16" s="49">
        <v>10522</v>
      </c>
      <c r="D16" s="49" t="s">
        <v>790</v>
      </c>
      <c r="E16" s="49">
        <v>2002</v>
      </c>
      <c r="F16" s="49">
        <v>27826.002</v>
      </c>
      <c r="G16" s="63">
        <v>461517.202</v>
      </c>
      <c r="H16" s="49" t="s">
        <v>215</v>
      </c>
    </row>
    <row r="17" spans="1:8" s="49" customFormat="1" ht="12.75">
      <c r="A17" s="49" t="s">
        <v>65</v>
      </c>
      <c r="B17" s="49" t="s">
        <v>225</v>
      </c>
      <c r="C17" s="49">
        <v>1595</v>
      </c>
      <c r="D17" s="49">
        <v>1</v>
      </c>
      <c r="E17" s="49">
        <v>2002</v>
      </c>
      <c r="F17" s="49">
        <v>52371.193</v>
      </c>
      <c r="G17" s="63">
        <v>856700.116</v>
      </c>
      <c r="H17" s="49" t="s">
        <v>218</v>
      </c>
    </row>
    <row r="18" spans="1:8" s="49" customFormat="1" ht="12.75">
      <c r="A18" s="49" t="s">
        <v>65</v>
      </c>
      <c r="B18" s="49" t="s">
        <v>225</v>
      </c>
      <c r="C18" s="49">
        <v>1595</v>
      </c>
      <c r="D18" s="49">
        <v>2</v>
      </c>
      <c r="E18" s="49">
        <v>2002</v>
      </c>
      <c r="F18" s="49">
        <v>56973.882</v>
      </c>
      <c r="G18" s="63">
        <v>952459.084</v>
      </c>
      <c r="H18" s="49" t="s">
        <v>218</v>
      </c>
    </row>
    <row r="19" spans="1:8" s="49" customFormat="1" ht="12.75">
      <c r="A19" s="49" t="s">
        <v>65</v>
      </c>
      <c r="B19" s="49" t="s">
        <v>225</v>
      </c>
      <c r="C19" s="49">
        <v>1595</v>
      </c>
      <c r="D19" s="49">
        <v>3</v>
      </c>
      <c r="E19" s="49">
        <v>2002</v>
      </c>
      <c r="F19" s="49">
        <v>107459.625</v>
      </c>
      <c r="G19" s="63">
        <v>1741459.75</v>
      </c>
      <c r="H19" s="49" t="s">
        <v>218</v>
      </c>
    </row>
    <row r="20" spans="1:8" s="49" customFormat="1" ht="12.75">
      <c r="A20" s="49" t="s">
        <v>65</v>
      </c>
      <c r="B20" s="49" t="s">
        <v>225</v>
      </c>
      <c r="C20" s="49">
        <v>1595</v>
      </c>
      <c r="D20" s="49">
        <v>4</v>
      </c>
      <c r="E20" s="49">
        <v>2002</v>
      </c>
      <c r="F20" s="49">
        <v>115557.95</v>
      </c>
      <c r="G20" s="63">
        <v>1944345.834</v>
      </c>
      <c r="H20" s="49" t="s">
        <v>795</v>
      </c>
    </row>
    <row r="21" spans="1:8" s="49" customFormat="1" ht="12.75">
      <c r="A21" s="49" t="s">
        <v>65</v>
      </c>
      <c r="B21" s="49" t="s">
        <v>761</v>
      </c>
      <c r="C21" s="49">
        <v>54586</v>
      </c>
      <c r="D21" s="49">
        <v>1</v>
      </c>
      <c r="E21" s="49">
        <v>2002</v>
      </c>
      <c r="F21" s="49">
        <v>14163.622</v>
      </c>
      <c r="G21" s="63">
        <v>238165.414</v>
      </c>
      <c r="H21" s="49" t="s">
        <v>215</v>
      </c>
    </row>
    <row r="22" spans="1:8" s="49" customFormat="1" ht="12.75">
      <c r="A22" s="49" t="s">
        <v>65</v>
      </c>
      <c r="B22" s="49" t="s">
        <v>226</v>
      </c>
      <c r="C22" s="49">
        <v>10802</v>
      </c>
      <c r="D22" s="49">
        <v>1</v>
      </c>
      <c r="E22" s="49">
        <v>2002</v>
      </c>
      <c r="F22" s="49">
        <v>5289.292</v>
      </c>
      <c r="G22" s="63">
        <v>88134.15</v>
      </c>
      <c r="H22" s="49" t="s">
        <v>215</v>
      </c>
    </row>
    <row r="23" spans="1:9" s="49" customFormat="1" ht="12.75">
      <c r="A23" s="49" t="s">
        <v>65</v>
      </c>
      <c r="B23" s="49" t="s">
        <v>227</v>
      </c>
      <c r="C23" s="49">
        <v>55079</v>
      </c>
      <c r="D23" s="49">
        <v>1</v>
      </c>
      <c r="E23" s="49">
        <v>2002</v>
      </c>
      <c r="F23" s="279">
        <v>1006197.1</v>
      </c>
      <c r="G23" s="63">
        <v>16895180.75</v>
      </c>
      <c r="H23" s="49" t="s">
        <v>215</v>
      </c>
      <c r="I23" s="49">
        <f aca="true" t="shared" si="1" ref="I23:I32">F23</f>
        <v>1006197.1</v>
      </c>
    </row>
    <row r="24" spans="1:9" s="49" customFormat="1" ht="12.75">
      <c r="A24" s="49" t="s">
        <v>65</v>
      </c>
      <c r="B24" s="49" t="s">
        <v>13</v>
      </c>
      <c r="C24" s="49">
        <v>1606</v>
      </c>
      <c r="D24" s="49">
        <v>1</v>
      </c>
      <c r="E24" s="49">
        <v>2002</v>
      </c>
      <c r="F24" s="279">
        <v>1059680.125</v>
      </c>
      <c r="G24" s="63">
        <v>10328260.625</v>
      </c>
      <c r="H24" s="49" t="s">
        <v>218</v>
      </c>
      <c r="I24" s="49">
        <f t="shared" si="1"/>
        <v>1059680.125</v>
      </c>
    </row>
    <row r="25" spans="1:9" s="49" customFormat="1" ht="12.75">
      <c r="A25" s="49" t="s">
        <v>65</v>
      </c>
      <c r="B25" s="49" t="s">
        <v>228</v>
      </c>
      <c r="C25" s="49">
        <v>1588</v>
      </c>
      <c r="D25" s="49">
        <v>4</v>
      </c>
      <c r="E25" s="49">
        <v>2002</v>
      </c>
      <c r="F25" s="279">
        <v>125466.352</v>
      </c>
      <c r="G25" s="63">
        <v>1425650.957</v>
      </c>
      <c r="H25" s="49" t="s">
        <v>217</v>
      </c>
      <c r="I25" s="49">
        <f t="shared" si="1"/>
        <v>125466.352</v>
      </c>
    </row>
    <row r="26" spans="1:9" s="49" customFormat="1" ht="12.75">
      <c r="A26" s="49" t="s">
        <v>65</v>
      </c>
      <c r="B26" s="49" t="s">
        <v>228</v>
      </c>
      <c r="C26" s="49">
        <v>1588</v>
      </c>
      <c r="D26" s="49">
        <v>5</v>
      </c>
      <c r="E26" s="49">
        <v>2002</v>
      </c>
      <c r="F26" s="279">
        <v>92253.087</v>
      </c>
      <c r="G26" s="63">
        <v>1045225</v>
      </c>
      <c r="H26" s="49" t="s">
        <v>217</v>
      </c>
      <c r="I26" s="49">
        <f t="shared" si="1"/>
        <v>92253.087</v>
      </c>
    </row>
    <row r="27" spans="1:9" s="49" customFormat="1" ht="12.75">
      <c r="A27" s="49" t="s">
        <v>65</v>
      </c>
      <c r="B27" s="49" t="s">
        <v>228</v>
      </c>
      <c r="C27" s="49">
        <v>1588</v>
      </c>
      <c r="D27" s="49">
        <v>6</v>
      </c>
      <c r="E27" s="49">
        <v>2002</v>
      </c>
      <c r="F27" s="279">
        <v>64966.103</v>
      </c>
      <c r="G27" s="63">
        <v>737742.662</v>
      </c>
      <c r="H27" s="49" t="s">
        <v>217</v>
      </c>
      <c r="I27" s="49">
        <f t="shared" si="1"/>
        <v>64966.103</v>
      </c>
    </row>
    <row r="28" spans="1:9" s="49" customFormat="1" ht="12.75">
      <c r="A28" s="49" t="s">
        <v>65</v>
      </c>
      <c r="B28" s="49" t="s">
        <v>228</v>
      </c>
      <c r="C28" s="49">
        <v>1588</v>
      </c>
      <c r="D28" s="49">
        <v>7</v>
      </c>
      <c r="E28" s="49">
        <v>2002</v>
      </c>
      <c r="F28" s="279">
        <v>1152804.819</v>
      </c>
      <c r="G28" s="63">
        <v>15172657.234</v>
      </c>
      <c r="H28" s="49" t="s">
        <v>217</v>
      </c>
      <c r="I28" s="49">
        <f t="shared" si="1"/>
        <v>1152804.819</v>
      </c>
    </row>
    <row r="29" spans="1:9" s="49" customFormat="1" ht="12.75">
      <c r="A29" s="49" t="s">
        <v>65</v>
      </c>
      <c r="B29" s="49" t="s">
        <v>228</v>
      </c>
      <c r="C29" s="49">
        <v>1588</v>
      </c>
      <c r="D29" s="49">
        <v>81</v>
      </c>
      <c r="E29" s="49">
        <v>2002</v>
      </c>
      <c r="F29" s="279"/>
      <c r="G29" s="63">
        <v>1598568.45</v>
      </c>
      <c r="H29" s="49" t="s">
        <v>796</v>
      </c>
      <c r="I29" s="49">
        <f>F29</f>
        <v>0</v>
      </c>
    </row>
    <row r="30" spans="1:9" s="49" customFormat="1" ht="12.75">
      <c r="A30" s="49" t="s">
        <v>65</v>
      </c>
      <c r="B30" s="49" t="s">
        <v>228</v>
      </c>
      <c r="C30" s="49">
        <v>1588</v>
      </c>
      <c r="D30" s="49">
        <v>82</v>
      </c>
      <c r="E30" s="49">
        <v>2002</v>
      </c>
      <c r="F30" s="279"/>
      <c r="G30" s="63">
        <v>560628</v>
      </c>
      <c r="H30" s="49" t="s">
        <v>797</v>
      </c>
      <c r="I30" s="49">
        <f t="shared" si="1"/>
        <v>0</v>
      </c>
    </row>
    <row r="31" spans="1:9" s="49" customFormat="1" ht="12.75">
      <c r="A31" s="49" t="s">
        <v>65</v>
      </c>
      <c r="B31" s="49" t="s">
        <v>791</v>
      </c>
      <c r="C31" s="49">
        <v>1589</v>
      </c>
      <c r="D31" s="49">
        <v>1</v>
      </c>
      <c r="E31" s="49">
        <v>2002</v>
      </c>
      <c r="F31" s="279">
        <v>204206.78</v>
      </c>
      <c r="G31" s="63">
        <v>3436143.029</v>
      </c>
      <c r="H31" s="49" t="s">
        <v>218</v>
      </c>
      <c r="I31" s="49">
        <f t="shared" si="1"/>
        <v>204206.78</v>
      </c>
    </row>
    <row r="32" spans="1:9" s="49" customFormat="1" ht="12.75">
      <c r="A32" s="49" t="s">
        <v>65</v>
      </c>
      <c r="B32" s="49" t="s">
        <v>791</v>
      </c>
      <c r="C32" s="49">
        <v>1589</v>
      </c>
      <c r="D32" s="49">
        <v>2</v>
      </c>
      <c r="E32" s="49">
        <v>2002</v>
      </c>
      <c r="F32" s="279">
        <v>284088.983</v>
      </c>
      <c r="G32" s="63">
        <v>4780276.096</v>
      </c>
      <c r="H32" s="49" t="s">
        <v>218</v>
      </c>
      <c r="I32" s="49">
        <f t="shared" si="1"/>
        <v>284088.983</v>
      </c>
    </row>
    <row r="33" spans="1:9" s="49" customFormat="1" ht="12.75">
      <c r="A33" s="49" t="s">
        <v>65</v>
      </c>
      <c r="B33" s="49" t="s">
        <v>17</v>
      </c>
      <c r="C33" s="49">
        <v>1626</v>
      </c>
      <c r="D33" s="49">
        <v>1</v>
      </c>
      <c r="E33" s="49">
        <v>2002</v>
      </c>
      <c r="F33" s="279">
        <v>639645.1</v>
      </c>
      <c r="G33" s="63">
        <v>6234367.425</v>
      </c>
      <c r="H33" s="49" t="s">
        <v>218</v>
      </c>
      <c r="I33" s="49">
        <f aca="true" t="shared" si="2" ref="I33:I40">F33</f>
        <v>639645.1</v>
      </c>
    </row>
    <row r="34" spans="1:9" s="49" customFormat="1" ht="12.75">
      <c r="A34" s="49" t="s">
        <v>65</v>
      </c>
      <c r="B34" s="49" t="s">
        <v>17</v>
      </c>
      <c r="C34" s="49">
        <v>1626</v>
      </c>
      <c r="D34" s="49">
        <v>2</v>
      </c>
      <c r="E34" s="49">
        <v>2002</v>
      </c>
      <c r="F34" s="279">
        <v>541639.7</v>
      </c>
      <c r="G34" s="63">
        <v>5279170.4</v>
      </c>
      <c r="H34" s="49" t="s">
        <v>218</v>
      </c>
      <c r="I34" s="49">
        <f t="shared" si="2"/>
        <v>541639.7</v>
      </c>
    </row>
    <row r="35" spans="1:9" s="49" customFormat="1" ht="12.75">
      <c r="A35" s="49" t="s">
        <v>65</v>
      </c>
      <c r="B35" s="49" t="s">
        <v>17</v>
      </c>
      <c r="C35" s="49">
        <v>1626</v>
      </c>
      <c r="D35" s="49">
        <v>3</v>
      </c>
      <c r="E35" s="49">
        <v>2002</v>
      </c>
      <c r="F35" s="279">
        <v>918682.525</v>
      </c>
      <c r="G35" s="63">
        <v>8954078.575</v>
      </c>
      <c r="H35" s="49" t="s">
        <v>218</v>
      </c>
      <c r="I35" s="49">
        <f t="shared" si="2"/>
        <v>918682.525</v>
      </c>
    </row>
    <row r="36" spans="1:9" s="49" customFormat="1" ht="12.75">
      <c r="A36" s="49" t="s">
        <v>65</v>
      </c>
      <c r="B36" s="49" t="s">
        <v>17</v>
      </c>
      <c r="C36" s="49">
        <v>1626</v>
      </c>
      <c r="D36" s="49">
        <v>4</v>
      </c>
      <c r="E36" s="49">
        <v>2002</v>
      </c>
      <c r="F36" s="279">
        <v>496762.4</v>
      </c>
      <c r="G36" s="63">
        <v>6137412.225</v>
      </c>
      <c r="H36" s="49" t="s">
        <v>218</v>
      </c>
      <c r="I36" s="49">
        <f t="shared" si="2"/>
        <v>496762.4</v>
      </c>
    </row>
    <row r="37" spans="1:9" s="49" customFormat="1" ht="12.75">
      <c r="A37" s="49" t="s">
        <v>65</v>
      </c>
      <c r="B37" s="49" t="s">
        <v>229</v>
      </c>
      <c r="C37" s="49">
        <v>1613</v>
      </c>
      <c r="D37" s="49">
        <v>8</v>
      </c>
      <c r="E37" s="49">
        <v>2002</v>
      </c>
      <c r="F37" s="279">
        <v>908941.632</v>
      </c>
      <c r="G37" s="63">
        <v>8910086.502</v>
      </c>
      <c r="H37" s="49" t="s">
        <v>217</v>
      </c>
      <c r="I37" s="49">
        <f t="shared" si="2"/>
        <v>908941.632</v>
      </c>
    </row>
    <row r="38" spans="1:9" s="49" customFormat="1" ht="12.75">
      <c r="A38" s="49" t="s">
        <v>65</v>
      </c>
      <c r="B38" s="49" t="s">
        <v>230</v>
      </c>
      <c r="C38" s="49">
        <v>1642</v>
      </c>
      <c r="D38" s="49">
        <v>3</v>
      </c>
      <c r="E38" s="49">
        <v>2002</v>
      </c>
      <c r="F38" s="279">
        <v>66096.075</v>
      </c>
      <c r="G38" s="63">
        <v>1005267.825</v>
      </c>
      <c r="H38" s="49" t="s">
        <v>217</v>
      </c>
      <c r="I38" s="49">
        <f t="shared" si="2"/>
        <v>66096.075</v>
      </c>
    </row>
    <row r="39" spans="1:9" s="49" customFormat="1" ht="12.75">
      <c r="A39" s="49" t="s">
        <v>65</v>
      </c>
      <c r="B39" s="49" t="s">
        <v>230</v>
      </c>
      <c r="C39" s="49">
        <v>1642</v>
      </c>
      <c r="D39" s="49" t="s">
        <v>231</v>
      </c>
      <c r="E39" s="49">
        <v>2002</v>
      </c>
      <c r="F39" s="279">
        <v>13582.35</v>
      </c>
      <c r="G39" s="63">
        <v>228564.925</v>
      </c>
      <c r="H39" s="49" t="s">
        <v>798</v>
      </c>
      <c r="I39" s="49">
        <f t="shared" si="2"/>
        <v>13582.35</v>
      </c>
    </row>
    <row r="40" spans="1:9" s="49" customFormat="1" ht="12.75">
      <c r="A40" s="49" t="s">
        <v>65</v>
      </c>
      <c r="B40" s="49" t="s">
        <v>230</v>
      </c>
      <c r="C40" s="49">
        <v>1642</v>
      </c>
      <c r="D40" s="49" t="s">
        <v>232</v>
      </c>
      <c r="E40" s="49">
        <v>2002</v>
      </c>
      <c r="F40" s="279">
        <v>15030.725</v>
      </c>
      <c r="G40" s="63">
        <v>252896.625</v>
      </c>
      <c r="H40" s="49" t="s">
        <v>798</v>
      </c>
      <c r="I40" s="49">
        <f t="shared" si="2"/>
        <v>15030.725</v>
      </c>
    </row>
    <row r="41" spans="1:8" s="49" customFormat="1" ht="12.75">
      <c r="A41" s="49" t="s">
        <v>69</v>
      </c>
      <c r="B41" s="49" t="s">
        <v>233</v>
      </c>
      <c r="C41" s="49">
        <v>55031</v>
      </c>
      <c r="D41" s="49" t="s">
        <v>219</v>
      </c>
      <c r="E41" s="49">
        <v>2002</v>
      </c>
      <c r="F41" s="49">
        <v>200211.6</v>
      </c>
      <c r="G41" s="63">
        <v>3367293.125</v>
      </c>
      <c r="H41" s="49" t="s">
        <v>214</v>
      </c>
    </row>
    <row r="42" spans="1:8" s="49" customFormat="1" ht="12.75">
      <c r="A42" s="49" t="s">
        <v>69</v>
      </c>
      <c r="B42" s="49" t="s">
        <v>233</v>
      </c>
      <c r="C42" s="49">
        <v>55031</v>
      </c>
      <c r="D42" s="49" t="s">
        <v>220</v>
      </c>
      <c r="E42" s="49">
        <v>2002</v>
      </c>
      <c r="F42" s="49">
        <v>214162.825</v>
      </c>
      <c r="G42" s="63">
        <v>3601962.4</v>
      </c>
      <c r="H42" s="49" t="s">
        <v>214</v>
      </c>
    </row>
    <row r="43" spans="1:8" s="49" customFormat="1" ht="12.75">
      <c r="A43" s="49" t="s">
        <v>69</v>
      </c>
      <c r="B43" s="49" t="s">
        <v>233</v>
      </c>
      <c r="C43" s="49">
        <v>55031</v>
      </c>
      <c r="D43" s="49" t="s">
        <v>221</v>
      </c>
      <c r="E43" s="49">
        <v>2002</v>
      </c>
      <c r="F43" s="49">
        <v>194585.425</v>
      </c>
      <c r="G43" s="63">
        <v>3272932.25</v>
      </c>
      <c r="H43" s="49" t="s">
        <v>214</v>
      </c>
    </row>
    <row r="44" spans="1:8" s="49" customFormat="1" ht="12.75">
      <c r="A44" s="49" t="s">
        <v>69</v>
      </c>
      <c r="B44" s="49" t="s">
        <v>234</v>
      </c>
      <c r="C44" s="49">
        <v>50243</v>
      </c>
      <c r="D44" s="49" t="s">
        <v>235</v>
      </c>
      <c r="E44" s="49">
        <v>2002</v>
      </c>
      <c r="F44" s="49">
        <v>829489.476</v>
      </c>
      <c r="G44" s="63">
        <v>14491492.725</v>
      </c>
      <c r="H44" s="49" t="s">
        <v>215</v>
      </c>
    </row>
    <row r="45" spans="1:9" s="49" customFormat="1" ht="12.75">
      <c r="A45" s="49" t="s">
        <v>69</v>
      </c>
      <c r="B45" s="49" t="s">
        <v>121</v>
      </c>
      <c r="C45" s="49">
        <v>55068</v>
      </c>
      <c r="D45" s="49">
        <v>1</v>
      </c>
      <c r="E45" s="49">
        <v>2002</v>
      </c>
      <c r="F45" s="279">
        <v>778635.294</v>
      </c>
      <c r="G45" s="63">
        <v>13101950.967</v>
      </c>
      <c r="H45" s="49" t="s">
        <v>215</v>
      </c>
      <c r="I45" s="49">
        <f aca="true" t="shared" si="3" ref="I45:I50">F45</f>
        <v>778635.294</v>
      </c>
    </row>
    <row r="46" spans="1:9" s="49" customFormat="1" ht="12.75">
      <c r="A46" s="49" t="s">
        <v>69</v>
      </c>
      <c r="B46" s="49" t="s">
        <v>121</v>
      </c>
      <c r="C46" s="49">
        <v>55068</v>
      </c>
      <c r="D46" s="49">
        <v>2</v>
      </c>
      <c r="E46" s="49">
        <v>2002</v>
      </c>
      <c r="F46" s="279">
        <v>803376.1</v>
      </c>
      <c r="G46" s="63">
        <v>13518172.654</v>
      </c>
      <c r="H46" s="49" t="s">
        <v>215</v>
      </c>
      <c r="I46" s="49">
        <f t="shared" si="3"/>
        <v>803376.1</v>
      </c>
    </row>
    <row r="47" spans="1:9" s="49" customFormat="1" ht="12.75">
      <c r="A47" s="49" t="s">
        <v>69</v>
      </c>
      <c r="B47" s="49" t="s">
        <v>770</v>
      </c>
      <c r="C47" s="49">
        <v>1496</v>
      </c>
      <c r="D47" s="49">
        <v>3</v>
      </c>
      <c r="E47" s="49">
        <v>2002</v>
      </c>
      <c r="F47" s="279">
        <v>1136.002</v>
      </c>
      <c r="G47" s="63">
        <v>14693.85</v>
      </c>
      <c r="H47" s="49" t="s">
        <v>218</v>
      </c>
      <c r="I47" s="49">
        <f t="shared" si="3"/>
        <v>1136.002</v>
      </c>
    </row>
    <row r="48" spans="1:9" s="49" customFormat="1" ht="12.75">
      <c r="A48" s="49" t="s">
        <v>69</v>
      </c>
      <c r="B48" s="49" t="s">
        <v>770</v>
      </c>
      <c r="C48" s="49">
        <v>1496</v>
      </c>
      <c r="D48" s="49">
        <v>4</v>
      </c>
      <c r="E48" s="49">
        <v>2002</v>
      </c>
      <c r="F48" s="279">
        <v>1070.602</v>
      </c>
      <c r="G48" s="63">
        <v>13839.275</v>
      </c>
      <c r="H48" s="49" t="s">
        <v>218</v>
      </c>
      <c r="I48" s="49">
        <f t="shared" si="3"/>
        <v>1070.602</v>
      </c>
    </row>
    <row r="49" spans="1:9" s="49" customFormat="1" ht="12.75">
      <c r="A49" s="49" t="s">
        <v>69</v>
      </c>
      <c r="B49" s="49" t="s">
        <v>770</v>
      </c>
      <c r="C49" s="49">
        <v>1496</v>
      </c>
      <c r="D49" s="49">
        <v>5</v>
      </c>
      <c r="E49" s="49">
        <v>2002</v>
      </c>
      <c r="F49" s="279">
        <v>988.102</v>
      </c>
      <c r="G49" s="63">
        <v>12781.55</v>
      </c>
      <c r="H49" s="49" t="s">
        <v>218</v>
      </c>
      <c r="I49" s="49">
        <f t="shared" si="3"/>
        <v>988.102</v>
      </c>
    </row>
    <row r="50" spans="1:9" s="49" customFormat="1" ht="12.75">
      <c r="A50" s="49" t="s">
        <v>69</v>
      </c>
      <c r="B50" s="49" t="s">
        <v>126</v>
      </c>
      <c r="C50" s="49">
        <v>55100</v>
      </c>
      <c r="D50" s="49">
        <v>1</v>
      </c>
      <c r="E50" s="49">
        <v>2002</v>
      </c>
      <c r="F50" s="279">
        <v>782900.35</v>
      </c>
      <c r="G50" s="63">
        <v>13173779</v>
      </c>
      <c r="H50" s="49" t="s">
        <v>215</v>
      </c>
      <c r="I50" s="49">
        <f t="shared" si="3"/>
        <v>782900.35</v>
      </c>
    </row>
    <row r="51" spans="1:9" s="49" customFormat="1" ht="12.75">
      <c r="A51" s="49" t="s">
        <v>69</v>
      </c>
      <c r="B51" s="49" t="s">
        <v>129</v>
      </c>
      <c r="C51" s="49">
        <v>55294</v>
      </c>
      <c r="D51" s="49">
        <v>1</v>
      </c>
      <c r="E51" s="49">
        <v>2002</v>
      </c>
      <c r="F51" s="279">
        <v>771453.313</v>
      </c>
      <c r="G51" s="63">
        <v>12981198.011</v>
      </c>
      <c r="H51" s="49" t="s">
        <v>215</v>
      </c>
      <c r="I51" s="49">
        <f aca="true" t="shared" si="4" ref="I51:I64">F51</f>
        <v>771453.313</v>
      </c>
    </row>
    <row r="52" spans="1:9" s="49" customFormat="1" ht="12.75">
      <c r="A52" s="49" t="s">
        <v>69</v>
      </c>
      <c r="B52" s="49" t="s">
        <v>129</v>
      </c>
      <c r="C52" s="49">
        <v>55294</v>
      </c>
      <c r="D52" s="49">
        <v>2</v>
      </c>
      <c r="E52" s="49">
        <v>2002</v>
      </c>
      <c r="F52" s="279">
        <v>809491.58</v>
      </c>
      <c r="G52" s="63">
        <v>13621277.429</v>
      </c>
      <c r="H52" s="49" t="s">
        <v>215</v>
      </c>
      <c r="I52" s="49">
        <f t="shared" si="4"/>
        <v>809491.58</v>
      </c>
    </row>
    <row r="53" spans="1:9" s="49" customFormat="1" ht="12.75">
      <c r="A53" s="49" t="s">
        <v>69</v>
      </c>
      <c r="B53" s="49" t="s">
        <v>2</v>
      </c>
      <c r="C53" s="49">
        <v>1507</v>
      </c>
      <c r="D53" s="49">
        <v>1</v>
      </c>
      <c r="E53" s="49">
        <v>2002</v>
      </c>
      <c r="F53" s="279">
        <v>12525.104</v>
      </c>
      <c r="G53" s="63">
        <v>144804.913</v>
      </c>
      <c r="H53" s="49" t="s">
        <v>218</v>
      </c>
      <c r="I53" s="49">
        <f t="shared" si="4"/>
        <v>12525.104</v>
      </c>
    </row>
    <row r="54" spans="1:9" s="49" customFormat="1" ht="12.75">
      <c r="A54" s="49" t="s">
        <v>69</v>
      </c>
      <c r="B54" s="49" t="s">
        <v>2</v>
      </c>
      <c r="C54" s="49">
        <v>1507</v>
      </c>
      <c r="D54" s="49">
        <v>2</v>
      </c>
      <c r="E54" s="49">
        <v>2002</v>
      </c>
      <c r="F54" s="279">
        <v>9835.513</v>
      </c>
      <c r="G54" s="63">
        <v>113670.591</v>
      </c>
      <c r="H54" s="49" t="s">
        <v>218</v>
      </c>
      <c r="I54" s="49">
        <f t="shared" si="4"/>
        <v>9835.513</v>
      </c>
    </row>
    <row r="55" spans="1:9" s="49" customFormat="1" ht="12.75">
      <c r="A55" s="49" t="s">
        <v>69</v>
      </c>
      <c r="B55" s="49" t="s">
        <v>2</v>
      </c>
      <c r="C55" s="49">
        <v>1507</v>
      </c>
      <c r="D55" s="49">
        <v>3</v>
      </c>
      <c r="E55" s="49">
        <v>2002</v>
      </c>
      <c r="F55" s="279">
        <v>76337.595</v>
      </c>
      <c r="G55" s="63">
        <v>882367.954</v>
      </c>
      <c r="H55" s="49" t="s">
        <v>217</v>
      </c>
      <c r="I55" s="49">
        <f t="shared" si="4"/>
        <v>76337.595</v>
      </c>
    </row>
    <row r="56" spans="1:9" s="49" customFormat="1" ht="12.75">
      <c r="A56" s="49" t="s">
        <v>69</v>
      </c>
      <c r="B56" s="49" t="s">
        <v>2</v>
      </c>
      <c r="C56" s="49">
        <v>1507</v>
      </c>
      <c r="D56" s="49">
        <v>4</v>
      </c>
      <c r="E56" s="49">
        <v>2002</v>
      </c>
      <c r="F56" s="279">
        <v>298363.213</v>
      </c>
      <c r="G56" s="63">
        <v>3446150.102</v>
      </c>
      <c r="H56" s="49" t="s">
        <v>218</v>
      </c>
      <c r="I56" s="49">
        <f t="shared" si="4"/>
        <v>298363.213</v>
      </c>
    </row>
    <row r="57" spans="1:9" s="49" customFormat="1" ht="12.75">
      <c r="A57" s="49" t="s">
        <v>73</v>
      </c>
      <c r="B57" s="49" t="s">
        <v>792</v>
      </c>
      <c r="C57" s="49">
        <v>55661</v>
      </c>
      <c r="D57" s="49">
        <v>1</v>
      </c>
      <c r="E57" s="49">
        <v>2002</v>
      </c>
      <c r="F57" s="279">
        <v>259645.174</v>
      </c>
      <c r="G57" s="63">
        <v>4302511.408</v>
      </c>
      <c r="H57" s="49" t="s">
        <v>799</v>
      </c>
      <c r="I57" s="49">
        <f t="shared" si="4"/>
        <v>259645.174</v>
      </c>
    </row>
    <row r="58" spans="1:9" s="49" customFormat="1" ht="12.75">
      <c r="A58" s="49" t="s">
        <v>73</v>
      </c>
      <c r="B58" s="49" t="s">
        <v>792</v>
      </c>
      <c r="C58" s="49">
        <v>55661</v>
      </c>
      <c r="D58" s="49">
        <v>2</v>
      </c>
      <c r="E58" s="49">
        <v>2002</v>
      </c>
      <c r="F58" s="279">
        <v>224128.749</v>
      </c>
      <c r="G58" s="63">
        <v>3692784.972</v>
      </c>
      <c r="H58" s="49" t="s">
        <v>799</v>
      </c>
      <c r="I58" s="49">
        <f t="shared" si="4"/>
        <v>224128.749</v>
      </c>
    </row>
    <row r="59" spans="1:9" s="49" customFormat="1" ht="12.75">
      <c r="A59" s="49" t="s">
        <v>73</v>
      </c>
      <c r="B59" s="49" t="s">
        <v>79</v>
      </c>
      <c r="C59" s="49">
        <v>2364</v>
      </c>
      <c r="D59" s="49">
        <v>1</v>
      </c>
      <c r="E59" s="49">
        <v>2002</v>
      </c>
      <c r="F59" s="279">
        <v>898199.497</v>
      </c>
      <c r="G59" s="63">
        <v>8754397.139</v>
      </c>
      <c r="H59" s="49" t="s">
        <v>216</v>
      </c>
      <c r="I59" s="49">
        <f t="shared" si="4"/>
        <v>898199.497</v>
      </c>
    </row>
    <row r="60" spans="1:9" s="49" customFormat="1" ht="12.75">
      <c r="A60" s="49" t="s">
        <v>73</v>
      </c>
      <c r="B60" s="49" t="s">
        <v>79</v>
      </c>
      <c r="C60" s="49">
        <v>2364</v>
      </c>
      <c r="D60" s="49">
        <v>2</v>
      </c>
      <c r="E60" s="49">
        <v>2002</v>
      </c>
      <c r="F60" s="279">
        <v>2258584.637</v>
      </c>
      <c r="G60" s="63">
        <v>22013515.438</v>
      </c>
      <c r="H60" s="49" t="s">
        <v>216</v>
      </c>
      <c r="I60" s="49">
        <f t="shared" si="4"/>
        <v>2258584.637</v>
      </c>
    </row>
    <row r="61" spans="1:9" s="49" customFormat="1" ht="12.75">
      <c r="A61" s="49" t="s">
        <v>73</v>
      </c>
      <c r="B61" s="49" t="s">
        <v>102</v>
      </c>
      <c r="C61" s="49">
        <v>8002</v>
      </c>
      <c r="D61" s="49">
        <v>1</v>
      </c>
      <c r="E61" s="49">
        <v>2002</v>
      </c>
      <c r="F61" s="279">
        <v>756457.39</v>
      </c>
      <c r="G61" s="63">
        <v>9658943.92</v>
      </c>
      <c r="H61" s="49" t="s">
        <v>217</v>
      </c>
      <c r="I61" s="49">
        <f t="shared" si="4"/>
        <v>756457.39</v>
      </c>
    </row>
    <row r="62" spans="1:9" ht="12.75">
      <c r="A62" t="s">
        <v>73</v>
      </c>
      <c r="B62" t="s">
        <v>80</v>
      </c>
      <c r="C62">
        <v>2367</v>
      </c>
      <c r="D62">
        <v>4</v>
      </c>
      <c r="E62">
        <v>2002</v>
      </c>
      <c r="F62" s="279">
        <v>383285.912</v>
      </c>
      <c r="G62" s="274">
        <v>3773919.757</v>
      </c>
      <c r="H62" t="s">
        <v>218</v>
      </c>
      <c r="I62" s="49">
        <f t="shared" si="4"/>
        <v>383285.912</v>
      </c>
    </row>
    <row r="63" spans="1:9" ht="12.75">
      <c r="A63" t="s">
        <v>73</v>
      </c>
      <c r="B63" t="s">
        <v>80</v>
      </c>
      <c r="C63">
        <v>2367</v>
      </c>
      <c r="D63">
        <v>5</v>
      </c>
      <c r="E63">
        <v>2002</v>
      </c>
      <c r="F63" s="279">
        <v>402172.372</v>
      </c>
      <c r="G63" s="274">
        <v>3936699.509</v>
      </c>
      <c r="H63" t="s">
        <v>218</v>
      </c>
      <c r="I63" s="49">
        <f t="shared" si="4"/>
        <v>402172.372</v>
      </c>
    </row>
    <row r="64" spans="1:9" ht="12.75">
      <c r="A64" t="s">
        <v>73</v>
      </c>
      <c r="B64" t="s">
        <v>80</v>
      </c>
      <c r="C64">
        <v>2367</v>
      </c>
      <c r="D64">
        <v>6</v>
      </c>
      <c r="E64">
        <v>2002</v>
      </c>
      <c r="F64" s="279">
        <v>374518.17</v>
      </c>
      <c r="G64" s="274">
        <v>3714775.985</v>
      </c>
      <c r="H64" t="s">
        <v>218</v>
      </c>
      <c r="I64" s="49">
        <f t="shared" si="4"/>
        <v>374518.17</v>
      </c>
    </row>
    <row r="65" spans="1:9" ht="12.75">
      <c r="A65" t="s">
        <v>84</v>
      </c>
      <c r="B65" t="s">
        <v>800</v>
      </c>
      <c r="C65">
        <v>55107</v>
      </c>
      <c r="D65" t="s">
        <v>237</v>
      </c>
      <c r="E65">
        <v>2002</v>
      </c>
      <c r="F65" s="279">
        <v>80720.125</v>
      </c>
      <c r="G65" s="274">
        <v>1358284.125</v>
      </c>
      <c r="H65" t="s">
        <v>801</v>
      </c>
      <c r="I65" s="49">
        <f>F65</f>
        <v>80720.125</v>
      </c>
    </row>
    <row r="66" spans="1:9" ht="12.75">
      <c r="A66" t="s">
        <v>84</v>
      </c>
      <c r="B66" t="s">
        <v>800</v>
      </c>
      <c r="C66">
        <v>55107</v>
      </c>
      <c r="D66" t="s">
        <v>238</v>
      </c>
      <c r="E66">
        <v>2002</v>
      </c>
      <c r="F66" s="279">
        <v>97149.175</v>
      </c>
      <c r="G66" s="274">
        <v>1634728.65</v>
      </c>
      <c r="H66" t="s">
        <v>802</v>
      </c>
      <c r="I66" s="49">
        <f aca="true" t="shared" si="5" ref="I66:I83">F66</f>
        <v>97149.175</v>
      </c>
    </row>
    <row r="67" spans="1:9" ht="12.75">
      <c r="A67" t="s">
        <v>84</v>
      </c>
      <c r="B67" t="s">
        <v>83</v>
      </c>
      <c r="C67">
        <v>3236</v>
      </c>
      <c r="D67">
        <v>10</v>
      </c>
      <c r="E67">
        <v>2002</v>
      </c>
      <c r="F67" s="279">
        <v>355671.2</v>
      </c>
      <c r="G67" s="274">
        <v>5999180.65</v>
      </c>
      <c r="H67" t="s">
        <v>215</v>
      </c>
      <c r="I67" s="49">
        <f t="shared" si="5"/>
        <v>355671.2</v>
      </c>
    </row>
    <row r="68" spans="1:9" ht="12.75">
      <c r="A68" t="s">
        <v>84</v>
      </c>
      <c r="B68" t="s">
        <v>83</v>
      </c>
      <c r="C68">
        <v>3236</v>
      </c>
      <c r="D68">
        <v>11</v>
      </c>
      <c r="E68">
        <v>2002</v>
      </c>
      <c r="F68" s="279">
        <v>364119.225</v>
      </c>
      <c r="G68" s="274">
        <v>6142336.5</v>
      </c>
      <c r="H68" t="s">
        <v>215</v>
      </c>
      <c r="I68" s="49">
        <f t="shared" si="5"/>
        <v>364119.225</v>
      </c>
    </row>
    <row r="69" spans="1:9" ht="12.75">
      <c r="A69" t="s">
        <v>84</v>
      </c>
      <c r="B69" t="s">
        <v>83</v>
      </c>
      <c r="C69">
        <v>3236</v>
      </c>
      <c r="D69">
        <v>9</v>
      </c>
      <c r="E69">
        <v>2002</v>
      </c>
      <c r="F69" s="279">
        <v>379991.875</v>
      </c>
      <c r="G69" s="274">
        <v>6408529.125</v>
      </c>
      <c r="H69" t="s">
        <v>215</v>
      </c>
      <c r="I69" s="49">
        <f t="shared" si="5"/>
        <v>379991.875</v>
      </c>
    </row>
    <row r="70" spans="1:9" ht="12.75">
      <c r="A70" t="s">
        <v>84</v>
      </c>
      <c r="B70" t="s">
        <v>236</v>
      </c>
      <c r="C70">
        <v>54056</v>
      </c>
      <c r="D70">
        <v>1</v>
      </c>
      <c r="E70">
        <v>2002</v>
      </c>
      <c r="F70" s="49">
        <v>20619.125</v>
      </c>
      <c r="G70" s="274">
        <v>702883.1</v>
      </c>
      <c r="H70" t="s">
        <v>215</v>
      </c>
      <c r="I70" s="49"/>
    </row>
    <row r="71" spans="1:9" ht="12.75">
      <c r="A71" t="s">
        <v>84</v>
      </c>
      <c r="B71" t="s">
        <v>239</v>
      </c>
      <c r="C71">
        <v>55048</v>
      </c>
      <c r="D71">
        <v>1</v>
      </c>
      <c r="E71">
        <v>2002</v>
      </c>
      <c r="F71" s="279">
        <v>726797.625</v>
      </c>
      <c r="G71" s="274">
        <v>12229670.8</v>
      </c>
      <c r="H71" t="s">
        <v>215</v>
      </c>
      <c r="I71" s="49">
        <f t="shared" si="5"/>
        <v>726797.625</v>
      </c>
    </row>
    <row r="72" spans="1:9" ht="12.75">
      <c r="A72" t="s">
        <v>38</v>
      </c>
      <c r="B72" t="s">
        <v>981</v>
      </c>
      <c r="C72">
        <v>55042</v>
      </c>
      <c r="D72" t="s">
        <v>982</v>
      </c>
      <c r="E72">
        <v>2002</v>
      </c>
      <c r="F72" s="279">
        <v>693214.917</v>
      </c>
      <c r="G72" s="274">
        <v>11661972.601</v>
      </c>
      <c r="H72" t="s">
        <v>215</v>
      </c>
      <c r="I72" s="49">
        <f t="shared" si="5"/>
        <v>693214.917</v>
      </c>
    </row>
    <row r="73" spans="1:9" ht="12.75">
      <c r="A73" t="s">
        <v>38</v>
      </c>
      <c r="B73" t="s">
        <v>981</v>
      </c>
      <c r="C73">
        <v>55042</v>
      </c>
      <c r="D73" t="s">
        <v>983</v>
      </c>
      <c r="E73">
        <v>2002</v>
      </c>
      <c r="F73" s="279">
        <v>690114.302</v>
      </c>
      <c r="G73" s="274">
        <v>11609819.954</v>
      </c>
      <c r="H73" t="s">
        <v>215</v>
      </c>
      <c r="I73" s="49">
        <f t="shared" si="5"/>
        <v>690114.302</v>
      </c>
    </row>
    <row r="74" spans="1:9" ht="12.75">
      <c r="A74" t="s">
        <v>38</v>
      </c>
      <c r="B74" t="s">
        <v>984</v>
      </c>
      <c r="C74">
        <v>568</v>
      </c>
      <c r="D74" t="s">
        <v>985</v>
      </c>
      <c r="E74">
        <v>2002</v>
      </c>
      <c r="F74" s="279"/>
      <c r="G74" s="274"/>
      <c r="H74" t="s">
        <v>216</v>
      </c>
      <c r="I74" s="49">
        <f t="shared" si="5"/>
        <v>0</v>
      </c>
    </row>
    <row r="75" spans="1:9" ht="12.75">
      <c r="A75" t="s">
        <v>38</v>
      </c>
      <c r="B75" t="s">
        <v>984</v>
      </c>
      <c r="C75">
        <v>568</v>
      </c>
      <c r="D75" t="s">
        <v>986</v>
      </c>
      <c r="E75">
        <v>2002</v>
      </c>
      <c r="F75" s="279">
        <v>24243.191</v>
      </c>
      <c r="G75" s="274">
        <v>299520.889</v>
      </c>
      <c r="H75" t="s">
        <v>216</v>
      </c>
      <c r="I75" s="49">
        <f t="shared" si="5"/>
        <v>24243.191</v>
      </c>
    </row>
    <row r="76" spans="1:9" ht="12.75">
      <c r="A76" t="s">
        <v>38</v>
      </c>
      <c r="B76" t="s">
        <v>984</v>
      </c>
      <c r="C76">
        <v>568</v>
      </c>
      <c r="D76" t="s">
        <v>987</v>
      </c>
      <c r="E76">
        <v>2002</v>
      </c>
      <c r="F76" s="279">
        <v>1860057.348</v>
      </c>
      <c r="G76" s="274">
        <v>18129218.579</v>
      </c>
      <c r="H76" t="s">
        <v>217</v>
      </c>
      <c r="I76" s="49">
        <f t="shared" si="5"/>
        <v>1860057.348</v>
      </c>
    </row>
    <row r="77" spans="1:9" ht="12.75">
      <c r="A77" t="s">
        <v>38</v>
      </c>
      <c r="B77" t="s">
        <v>988</v>
      </c>
      <c r="C77">
        <v>50498</v>
      </c>
      <c r="D77" t="s">
        <v>989</v>
      </c>
      <c r="E77">
        <v>2002</v>
      </c>
      <c r="F77" s="49">
        <v>82740.187</v>
      </c>
      <c r="G77" s="274">
        <v>1254852.57</v>
      </c>
      <c r="H77" t="s">
        <v>215</v>
      </c>
      <c r="I77" s="49"/>
    </row>
    <row r="78" spans="1:9" ht="12.75">
      <c r="A78" t="s">
        <v>38</v>
      </c>
      <c r="B78" t="s">
        <v>990</v>
      </c>
      <c r="C78">
        <v>544</v>
      </c>
      <c r="D78">
        <v>11</v>
      </c>
      <c r="E78">
        <v>2002</v>
      </c>
      <c r="F78" s="279">
        <v>20112.76</v>
      </c>
      <c r="G78" s="274">
        <v>336138.001</v>
      </c>
      <c r="H78" t="s">
        <v>214</v>
      </c>
      <c r="I78" s="49">
        <f t="shared" si="5"/>
        <v>20112.76</v>
      </c>
    </row>
    <row r="79" spans="1:9" ht="12.75">
      <c r="A79" t="s">
        <v>38</v>
      </c>
      <c r="B79" t="s">
        <v>990</v>
      </c>
      <c r="C79">
        <v>544</v>
      </c>
      <c r="D79">
        <v>12</v>
      </c>
      <c r="E79">
        <v>2002</v>
      </c>
      <c r="F79" s="279">
        <v>21209.232</v>
      </c>
      <c r="G79" s="274">
        <v>355073.023</v>
      </c>
      <c r="H79" t="s">
        <v>214</v>
      </c>
      <c r="I79" s="49">
        <f t="shared" si="5"/>
        <v>21209.232</v>
      </c>
    </row>
    <row r="80" spans="1:9" ht="12.75">
      <c r="A80" t="s">
        <v>38</v>
      </c>
      <c r="B80" t="s">
        <v>990</v>
      </c>
      <c r="C80">
        <v>544</v>
      </c>
      <c r="D80">
        <v>13</v>
      </c>
      <c r="E80">
        <v>2002</v>
      </c>
      <c r="F80" s="279">
        <v>15145.998</v>
      </c>
      <c r="G80" s="274">
        <v>253747.955</v>
      </c>
      <c r="H80" t="s">
        <v>214</v>
      </c>
      <c r="I80" s="49">
        <f t="shared" si="5"/>
        <v>15145.998</v>
      </c>
    </row>
    <row r="81" spans="1:9" ht="12.75">
      <c r="A81" t="s">
        <v>38</v>
      </c>
      <c r="B81" t="s">
        <v>990</v>
      </c>
      <c r="C81">
        <v>544</v>
      </c>
      <c r="D81">
        <v>14</v>
      </c>
      <c r="E81">
        <v>2002</v>
      </c>
      <c r="F81" s="279">
        <v>12953.595</v>
      </c>
      <c r="G81" s="274">
        <v>216574.352</v>
      </c>
      <c r="H81" t="s">
        <v>214</v>
      </c>
      <c r="I81" s="49">
        <f t="shared" si="5"/>
        <v>12953.595</v>
      </c>
    </row>
    <row r="82" spans="1:9" ht="12.75">
      <c r="A82" t="s">
        <v>38</v>
      </c>
      <c r="B82" t="s">
        <v>990</v>
      </c>
      <c r="C82">
        <v>544</v>
      </c>
      <c r="D82">
        <v>7</v>
      </c>
      <c r="E82">
        <v>2002</v>
      </c>
      <c r="F82" s="279">
        <v>164396.496</v>
      </c>
      <c r="G82" s="274">
        <v>2511691.569</v>
      </c>
      <c r="H82" t="s">
        <v>217</v>
      </c>
      <c r="I82" s="49">
        <f t="shared" si="5"/>
        <v>164396.496</v>
      </c>
    </row>
    <row r="83" spans="1:9" ht="12.75">
      <c r="A83" t="s">
        <v>38</v>
      </c>
      <c r="B83" t="s">
        <v>990</v>
      </c>
      <c r="C83">
        <v>544</v>
      </c>
      <c r="D83">
        <v>8</v>
      </c>
      <c r="E83">
        <v>2002</v>
      </c>
      <c r="F83" s="279">
        <v>159565.988</v>
      </c>
      <c r="G83" s="274">
        <v>2419461.03</v>
      </c>
      <c r="H83" t="s">
        <v>217</v>
      </c>
      <c r="I83" s="49">
        <f t="shared" si="5"/>
        <v>159565.988</v>
      </c>
    </row>
    <row r="84" spans="1:9" ht="12.75">
      <c r="A84" t="s">
        <v>38</v>
      </c>
      <c r="B84" t="s">
        <v>991</v>
      </c>
      <c r="C84">
        <v>55149</v>
      </c>
      <c r="D84" t="s">
        <v>992</v>
      </c>
      <c r="E84">
        <v>2002</v>
      </c>
      <c r="F84" s="279">
        <v>475052.85</v>
      </c>
      <c r="G84" s="274">
        <v>7922529.4</v>
      </c>
      <c r="H84" t="s">
        <v>215</v>
      </c>
      <c r="I84" s="49">
        <f>F84</f>
        <v>475052.85</v>
      </c>
    </row>
    <row r="85" spans="1:9" ht="12.75">
      <c r="A85" t="s">
        <v>38</v>
      </c>
      <c r="B85" t="s">
        <v>991</v>
      </c>
      <c r="C85">
        <v>55149</v>
      </c>
      <c r="D85" t="s">
        <v>993</v>
      </c>
      <c r="E85">
        <v>2002</v>
      </c>
      <c r="F85" s="279">
        <v>566307.95</v>
      </c>
      <c r="G85" s="274">
        <v>9529354.025</v>
      </c>
      <c r="H85" t="s">
        <v>215</v>
      </c>
      <c r="I85" s="49">
        <f aca="true" t="shared" si="6" ref="I85:I101">F85</f>
        <v>566307.95</v>
      </c>
    </row>
    <row r="86" spans="1:9" ht="12.75">
      <c r="A86" t="s">
        <v>38</v>
      </c>
      <c r="B86" t="s">
        <v>991</v>
      </c>
      <c r="C86">
        <v>55149</v>
      </c>
      <c r="D86" t="s">
        <v>994</v>
      </c>
      <c r="E86">
        <v>2002</v>
      </c>
      <c r="F86" s="279">
        <v>474352.7</v>
      </c>
      <c r="G86" s="274">
        <v>7982037.475</v>
      </c>
      <c r="H86" t="s">
        <v>215</v>
      </c>
      <c r="I86" s="49">
        <f t="shared" si="6"/>
        <v>474352.7</v>
      </c>
    </row>
    <row r="87" spans="1:9" ht="12.75">
      <c r="A87" t="s">
        <v>38</v>
      </c>
      <c r="B87" t="s">
        <v>844</v>
      </c>
      <c r="C87">
        <v>562</v>
      </c>
      <c r="D87">
        <v>2</v>
      </c>
      <c r="E87">
        <v>2002</v>
      </c>
      <c r="F87" s="279">
        <v>131103.522</v>
      </c>
      <c r="G87" s="274">
        <v>1914352.416</v>
      </c>
      <c r="H87" t="s">
        <v>218</v>
      </c>
      <c r="I87" s="49">
        <f t="shared" si="6"/>
        <v>131103.522</v>
      </c>
    </row>
    <row r="88" spans="1:9" ht="12.75">
      <c r="A88" t="s">
        <v>38</v>
      </c>
      <c r="B88" t="s">
        <v>844</v>
      </c>
      <c r="C88">
        <v>562</v>
      </c>
      <c r="D88">
        <v>3</v>
      </c>
      <c r="E88">
        <v>2002</v>
      </c>
      <c r="F88" s="279">
        <v>224429.58</v>
      </c>
      <c r="G88" s="274">
        <v>3262540.744</v>
      </c>
      <c r="H88" t="s">
        <v>216</v>
      </c>
      <c r="I88" s="49">
        <f t="shared" si="6"/>
        <v>224429.58</v>
      </c>
    </row>
    <row r="89" spans="1:9" ht="12.75">
      <c r="A89" t="s">
        <v>38</v>
      </c>
      <c r="B89" t="s">
        <v>844</v>
      </c>
      <c r="C89">
        <v>562</v>
      </c>
      <c r="D89">
        <v>4</v>
      </c>
      <c r="E89">
        <v>2002</v>
      </c>
      <c r="F89" s="279">
        <v>113911.956</v>
      </c>
      <c r="G89" s="274">
        <v>1407376.266</v>
      </c>
      <c r="H89" t="s">
        <v>217</v>
      </c>
      <c r="I89" s="49">
        <f t="shared" si="6"/>
        <v>113911.956</v>
      </c>
    </row>
    <row r="90" spans="1:9" ht="12.75">
      <c r="A90" t="s">
        <v>38</v>
      </c>
      <c r="B90" t="s">
        <v>995</v>
      </c>
      <c r="C90">
        <v>55126</v>
      </c>
      <c r="D90" t="s">
        <v>219</v>
      </c>
      <c r="E90">
        <v>2002</v>
      </c>
      <c r="F90" s="279">
        <v>4984.225</v>
      </c>
      <c r="G90" s="274">
        <v>83872.275</v>
      </c>
      <c r="H90" t="s">
        <v>996</v>
      </c>
      <c r="I90" s="49">
        <f t="shared" si="6"/>
        <v>4984.225</v>
      </c>
    </row>
    <row r="91" spans="1:9" ht="12.75">
      <c r="A91" t="s">
        <v>38</v>
      </c>
      <c r="B91" t="s">
        <v>995</v>
      </c>
      <c r="C91">
        <v>55126</v>
      </c>
      <c r="D91" t="s">
        <v>220</v>
      </c>
      <c r="E91">
        <v>2002</v>
      </c>
      <c r="F91" s="279">
        <v>16347.8</v>
      </c>
      <c r="G91" s="274">
        <v>275078.35</v>
      </c>
      <c r="H91" t="s">
        <v>997</v>
      </c>
      <c r="I91" s="49">
        <f t="shared" si="6"/>
        <v>16347.8</v>
      </c>
    </row>
    <row r="92" spans="1:9" ht="12.75">
      <c r="A92" t="s">
        <v>38</v>
      </c>
      <c r="B92" t="s">
        <v>998</v>
      </c>
      <c r="C92">
        <v>546</v>
      </c>
      <c r="D92">
        <v>5</v>
      </c>
      <c r="E92">
        <v>2002</v>
      </c>
      <c r="F92" s="279">
        <v>57790.575</v>
      </c>
      <c r="G92" s="274">
        <v>844964.325</v>
      </c>
      <c r="H92" t="s">
        <v>217</v>
      </c>
      <c r="I92" s="49">
        <f t="shared" si="6"/>
        <v>57790.575</v>
      </c>
    </row>
    <row r="93" spans="1:9" ht="12.75">
      <c r="A93" t="s">
        <v>38</v>
      </c>
      <c r="B93" t="s">
        <v>998</v>
      </c>
      <c r="C93">
        <v>546</v>
      </c>
      <c r="D93">
        <v>6</v>
      </c>
      <c r="E93">
        <v>2002</v>
      </c>
      <c r="F93" s="279">
        <v>280609.781</v>
      </c>
      <c r="G93" s="274">
        <v>3465764.623</v>
      </c>
      <c r="H93" t="s">
        <v>217</v>
      </c>
      <c r="I93" s="49">
        <f t="shared" si="6"/>
        <v>280609.781</v>
      </c>
    </row>
    <row r="94" spans="1:9" ht="12.75">
      <c r="A94" t="s">
        <v>38</v>
      </c>
      <c r="B94" t="s">
        <v>898</v>
      </c>
      <c r="C94">
        <v>6156</v>
      </c>
      <c r="D94" t="s">
        <v>999</v>
      </c>
      <c r="E94">
        <v>2002</v>
      </c>
      <c r="F94" s="279">
        <v>1372520.805</v>
      </c>
      <c r="G94" s="274">
        <v>16957262.705</v>
      </c>
      <c r="H94" t="s">
        <v>217</v>
      </c>
      <c r="I94" s="49">
        <f t="shared" si="6"/>
        <v>1372520.805</v>
      </c>
    </row>
    <row r="95" spans="1:9" ht="12.75">
      <c r="A95" t="s">
        <v>38</v>
      </c>
      <c r="B95" t="s">
        <v>1000</v>
      </c>
      <c r="C95">
        <v>548</v>
      </c>
      <c r="D95">
        <v>1</v>
      </c>
      <c r="E95">
        <v>2002</v>
      </c>
      <c r="F95" s="279">
        <v>120168.894</v>
      </c>
      <c r="G95" s="274">
        <v>1484677.16</v>
      </c>
      <c r="H95" t="s">
        <v>217</v>
      </c>
      <c r="I95" s="49">
        <f t="shared" si="6"/>
        <v>120168.894</v>
      </c>
    </row>
    <row r="96" spans="1:9" ht="12.75">
      <c r="A96" t="s">
        <v>38</v>
      </c>
      <c r="B96" t="s">
        <v>1000</v>
      </c>
      <c r="C96">
        <v>548</v>
      </c>
      <c r="D96">
        <v>2</v>
      </c>
      <c r="E96">
        <v>2002</v>
      </c>
      <c r="F96" s="279">
        <v>153318.699</v>
      </c>
      <c r="G96" s="274">
        <v>1894185.622</v>
      </c>
      <c r="H96" t="s">
        <v>217</v>
      </c>
      <c r="I96" s="49">
        <f t="shared" si="6"/>
        <v>153318.699</v>
      </c>
    </row>
    <row r="97" spans="1:9" ht="12.75">
      <c r="A97" t="s">
        <v>38</v>
      </c>
      <c r="B97" t="s">
        <v>1001</v>
      </c>
      <c r="C97">
        <v>55517</v>
      </c>
      <c r="D97" t="s">
        <v>219</v>
      </c>
      <c r="E97">
        <v>2002</v>
      </c>
      <c r="F97" s="279">
        <v>28202.705</v>
      </c>
      <c r="G97" s="274">
        <v>474558.351</v>
      </c>
      <c r="H97" t="s">
        <v>214</v>
      </c>
      <c r="I97" s="49">
        <f t="shared" si="6"/>
        <v>28202.705</v>
      </c>
    </row>
    <row r="98" spans="1:9" ht="12.75">
      <c r="A98" t="s">
        <v>38</v>
      </c>
      <c r="B98" t="s">
        <v>1001</v>
      </c>
      <c r="C98">
        <v>55517</v>
      </c>
      <c r="D98" t="s">
        <v>220</v>
      </c>
      <c r="E98">
        <v>2002</v>
      </c>
      <c r="F98" s="279">
        <v>20564.055</v>
      </c>
      <c r="G98" s="274">
        <v>346045.85</v>
      </c>
      <c r="H98" t="s">
        <v>214</v>
      </c>
      <c r="I98" s="49">
        <f t="shared" si="6"/>
        <v>20564.055</v>
      </c>
    </row>
    <row r="99" spans="1:9" ht="12.75">
      <c r="A99" t="s">
        <v>38</v>
      </c>
      <c r="B99" t="s">
        <v>1001</v>
      </c>
      <c r="C99">
        <v>55517</v>
      </c>
      <c r="D99" t="s">
        <v>221</v>
      </c>
      <c r="E99">
        <v>2002</v>
      </c>
      <c r="F99" s="279">
        <v>19594.329</v>
      </c>
      <c r="G99" s="274">
        <v>329711.72</v>
      </c>
      <c r="H99" t="s">
        <v>214</v>
      </c>
      <c r="I99" s="49">
        <f t="shared" si="6"/>
        <v>19594.329</v>
      </c>
    </row>
    <row r="100" spans="1:9" ht="12.75">
      <c r="A100" t="s">
        <v>38</v>
      </c>
      <c r="B100" t="s">
        <v>1001</v>
      </c>
      <c r="C100">
        <v>55517</v>
      </c>
      <c r="D100" t="s">
        <v>1002</v>
      </c>
      <c r="E100">
        <v>2002</v>
      </c>
      <c r="F100" s="279">
        <v>13809.133</v>
      </c>
      <c r="G100" s="274">
        <v>232366.468</v>
      </c>
      <c r="H100" t="s">
        <v>214</v>
      </c>
      <c r="I100" s="49">
        <f t="shared" si="6"/>
        <v>13809.133</v>
      </c>
    </row>
    <row r="101" spans="1:9" ht="12.75">
      <c r="A101" t="s">
        <v>38</v>
      </c>
      <c r="B101" t="s">
        <v>1001</v>
      </c>
      <c r="C101">
        <v>55517</v>
      </c>
      <c r="D101" t="s">
        <v>1003</v>
      </c>
      <c r="E101">
        <v>2002</v>
      </c>
      <c r="F101" s="279">
        <v>11060.462</v>
      </c>
      <c r="G101" s="274">
        <v>186128.785</v>
      </c>
      <c r="H101" t="s">
        <v>214</v>
      </c>
      <c r="I101" s="49">
        <f t="shared" si="6"/>
        <v>11060.462</v>
      </c>
    </row>
    <row r="102" spans="1:8" ht="12.75">
      <c r="A102" t="s">
        <v>67</v>
      </c>
      <c r="B102" t="s">
        <v>806</v>
      </c>
      <c r="C102">
        <v>589</v>
      </c>
      <c r="D102">
        <v>1</v>
      </c>
      <c r="E102">
        <v>2002</v>
      </c>
      <c r="F102">
        <v>294459</v>
      </c>
      <c r="G102" s="274">
        <v>2827493.9</v>
      </c>
      <c r="H102" t="s">
        <v>223</v>
      </c>
    </row>
    <row r="104" spans="6:7" ht="12.75">
      <c r="F104" s="60">
        <f>SUBTOTAL(9,F2:F73)</f>
        <v>36236885.99500001</v>
      </c>
      <c r="G104" s="60">
        <f>SUBTOTAL(9,G2:G73)</f>
        <v>467164872.9480001</v>
      </c>
    </row>
    <row r="106" spans="6:9" ht="12.75">
      <c r="F106" s="67" t="s">
        <v>244</v>
      </c>
      <c r="H106" t="s">
        <v>38</v>
      </c>
      <c r="I106" s="60">
        <f>SUMIF(A$2:A$102,"=CT",I$2:I$102)</f>
        <v>7745143.848000001</v>
      </c>
    </row>
    <row r="107" spans="6:9" ht="12.75">
      <c r="F107" s="238"/>
      <c r="H107" t="s">
        <v>65</v>
      </c>
      <c r="I107" s="60">
        <f>SUMIF(A$2:A$102,"=MA",I$2:I$102)</f>
        <v>21107292.865</v>
      </c>
    </row>
    <row r="108" spans="6:9" ht="12.75">
      <c r="F108" s="239"/>
      <c r="H108" t="s">
        <v>69</v>
      </c>
      <c r="I108" s="60">
        <f>SUMIF(A$2:A$102,"=ME",I$2:I$102)</f>
        <v>4346112.767999999</v>
      </c>
    </row>
    <row r="109" spans="8:9" ht="12.75">
      <c r="H109" t="s">
        <v>73</v>
      </c>
      <c r="I109" s="60">
        <f>SUMIF(A$2:A$102,"=NH",I$2:I$102)</f>
        <v>5556991.900999999</v>
      </c>
    </row>
    <row r="110" spans="1:9" ht="12.75">
      <c r="A110" s="240" t="s">
        <v>1005</v>
      </c>
      <c r="H110" t="s">
        <v>47</v>
      </c>
      <c r="I110" s="60">
        <f>SUMIF(A$2:A$102,"=NY",I$2:I$102)</f>
        <v>0</v>
      </c>
    </row>
    <row r="111" spans="1:9" ht="12.75">
      <c r="A111" t="s">
        <v>257</v>
      </c>
      <c r="H111" t="s">
        <v>84</v>
      </c>
      <c r="I111" s="60">
        <f>SUMIF(A$2:A$102,"=RI",I$2:I$102)</f>
        <v>2004449.225</v>
      </c>
    </row>
    <row r="112" spans="1:9" ht="12.75">
      <c r="A112" t="s">
        <v>256</v>
      </c>
      <c r="H112" t="s">
        <v>67</v>
      </c>
      <c r="I112" s="60">
        <f>SUMIF(A$2:A$102,"=VT",I$2:I$102)</f>
        <v>0</v>
      </c>
    </row>
    <row r="113" spans="1:9" ht="12.75">
      <c r="A113" s="240" t="s">
        <v>400</v>
      </c>
      <c r="I113" s="60">
        <f>SUM(I106:I112)</f>
        <v>40759990.607</v>
      </c>
    </row>
  </sheetData>
  <sheetProtection/>
  <autoFilter ref="A1:I102"/>
  <printOptions/>
  <pageMargins left="0.25" right="0.25" top="0.75" bottom="0.75" header="0.5" footer="0.5"/>
  <pageSetup fitToHeight="0" fitToWidth="1" horizontalDpi="600" verticalDpi="600" orientation="portrait" scale="66" r:id="rId1"/>
  <headerFooter alignWithMargins="0">
    <oddFooter>&amp;L&amp;F&amp;A&amp;RPage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32"/>
  <sheetViews>
    <sheetView zoomScale="120" zoomScaleNormal="120" zoomScalePageLayoutView="0" workbookViewId="0" topLeftCell="A1">
      <selection activeCell="A1" sqref="A1"/>
    </sheetView>
  </sheetViews>
  <sheetFormatPr defaultColWidth="9.140625" defaultRowHeight="12.75"/>
  <cols>
    <col min="1" max="1" width="23.8515625" style="0" customWidth="1"/>
    <col min="2" max="2" width="16.8515625" style="0" customWidth="1"/>
    <col min="3" max="3" width="10.7109375" style="0" customWidth="1"/>
  </cols>
  <sheetData>
    <row r="1" spans="1:2" ht="22.5">
      <c r="A1" s="273" t="s">
        <v>785</v>
      </c>
      <c r="B1" s="30" t="s">
        <v>786</v>
      </c>
    </row>
    <row r="2" spans="1:2" ht="15.75">
      <c r="A2" s="22" t="s">
        <v>349</v>
      </c>
      <c r="B2" s="23"/>
    </row>
    <row r="3" ht="19.5" thickBot="1">
      <c r="A3" s="24" t="s">
        <v>368</v>
      </c>
    </row>
    <row r="4" spans="1:3" ht="13.5" thickTop="1">
      <c r="A4" s="308"/>
      <c r="B4" s="309"/>
      <c r="C4" s="310"/>
    </row>
    <row r="5" spans="1:3" ht="18" customHeight="1">
      <c r="A5" s="311" t="s">
        <v>350</v>
      </c>
      <c r="B5" s="312"/>
      <c r="C5" s="313"/>
    </row>
    <row r="6" spans="1:3" ht="13.5" thickBot="1">
      <c r="A6" s="314" t="s">
        <v>351</v>
      </c>
      <c r="B6" s="315"/>
      <c r="C6" s="316"/>
    </row>
    <row r="7" spans="1:3" ht="13.5" thickTop="1">
      <c r="A7" s="317" t="s">
        <v>352</v>
      </c>
      <c r="B7" s="317" t="s">
        <v>353</v>
      </c>
      <c r="C7" s="25" t="s">
        <v>354</v>
      </c>
    </row>
    <row r="8" spans="1:3" ht="42.75" thickBot="1">
      <c r="A8" s="318"/>
      <c r="B8" s="318"/>
      <c r="C8" s="26" t="s">
        <v>369</v>
      </c>
    </row>
    <row r="9" spans="1:3" ht="12.75">
      <c r="A9" s="27" t="s">
        <v>708</v>
      </c>
      <c r="B9" s="27"/>
      <c r="C9" s="275">
        <v>205.45</v>
      </c>
    </row>
    <row r="10" spans="1:3" ht="42">
      <c r="A10" s="27" t="s">
        <v>355</v>
      </c>
      <c r="B10" s="27" t="s">
        <v>784</v>
      </c>
      <c r="C10" s="277">
        <v>173.72</v>
      </c>
    </row>
    <row r="11" spans="1:3" ht="12.75">
      <c r="A11" s="27" t="s">
        <v>356</v>
      </c>
      <c r="B11" s="27"/>
      <c r="C11" s="275">
        <v>0.34</v>
      </c>
    </row>
    <row r="12" spans="1:3" ht="12.75">
      <c r="A12" s="27" t="s">
        <v>357</v>
      </c>
      <c r="B12" s="27"/>
      <c r="C12" s="275">
        <v>156.258</v>
      </c>
    </row>
    <row r="13" spans="1:3" ht="42">
      <c r="A13" s="27" t="s">
        <v>358</v>
      </c>
      <c r="B13" s="27" t="s">
        <v>784</v>
      </c>
      <c r="C13" s="277">
        <v>159.41</v>
      </c>
    </row>
    <row r="14" spans="1:3" ht="12.75">
      <c r="A14" s="27" t="s">
        <v>359</v>
      </c>
      <c r="B14" s="27"/>
      <c r="C14" s="275">
        <v>215.53</v>
      </c>
    </row>
    <row r="15" spans="1:3" ht="23.25" customHeight="1">
      <c r="A15" s="306" t="s">
        <v>360</v>
      </c>
      <c r="B15" s="306" t="s">
        <v>784</v>
      </c>
      <c r="C15" s="307">
        <v>189.48</v>
      </c>
    </row>
    <row r="16" spans="1:3" ht="12.75">
      <c r="A16" s="306"/>
      <c r="B16" s="306"/>
      <c r="C16" s="307"/>
    </row>
    <row r="17" spans="1:3" ht="42">
      <c r="A17" s="27" t="s">
        <v>361</v>
      </c>
      <c r="B17" s="27" t="s">
        <v>784</v>
      </c>
      <c r="C17" s="277">
        <v>116.97</v>
      </c>
    </row>
    <row r="18" spans="1:3" ht="42">
      <c r="A18" s="27" t="s">
        <v>362</v>
      </c>
      <c r="B18" s="27" t="s">
        <v>784</v>
      </c>
      <c r="C18" s="277">
        <v>225.13</v>
      </c>
    </row>
    <row r="19" spans="1:3" ht="42">
      <c r="A19" s="27" t="s">
        <v>363</v>
      </c>
      <c r="B19" s="27" t="s">
        <v>784</v>
      </c>
      <c r="C19" s="277">
        <v>139.04</v>
      </c>
    </row>
    <row r="20" spans="1:3" ht="42">
      <c r="A20" s="27" t="s">
        <v>364</v>
      </c>
      <c r="B20" s="27" t="s">
        <v>784</v>
      </c>
      <c r="C20" s="277">
        <v>173.72</v>
      </c>
    </row>
    <row r="21" spans="1:3" ht="12.75">
      <c r="A21" s="27" t="s">
        <v>709</v>
      </c>
      <c r="B21" s="27"/>
      <c r="C21" s="275">
        <v>205.45</v>
      </c>
    </row>
    <row r="22" spans="1:3" ht="12.75">
      <c r="A22" s="27" t="s">
        <v>365</v>
      </c>
      <c r="B22" s="27"/>
      <c r="C22" s="275">
        <v>212.58</v>
      </c>
    </row>
    <row r="23" spans="1:3" ht="12.75">
      <c r="A23" s="27" t="s">
        <v>366</v>
      </c>
      <c r="B23" s="27"/>
      <c r="C23" s="275">
        <v>189.538</v>
      </c>
    </row>
    <row r="24" spans="1:3" ht="42">
      <c r="A24" s="27" t="s">
        <v>710</v>
      </c>
      <c r="B24" s="27" t="s">
        <v>784</v>
      </c>
      <c r="C24" s="277">
        <v>0</v>
      </c>
    </row>
    <row r="25" spans="1:3" ht="13.5" thickBot="1">
      <c r="A25" s="28" t="s">
        <v>367</v>
      </c>
      <c r="B25" s="28"/>
      <c r="C25" s="276">
        <v>163.61</v>
      </c>
    </row>
    <row r="26" ht="13.5" thickTop="1">
      <c r="A26" s="278" t="s">
        <v>783</v>
      </c>
    </row>
    <row r="27" spans="1:256" ht="12.75">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1:3" ht="12.75">
      <c r="A28" s="305"/>
      <c r="B28" s="305"/>
      <c r="C28" s="305"/>
    </row>
    <row r="29" spans="1:3" ht="12.75">
      <c r="A29" s="305"/>
      <c r="B29" s="305"/>
      <c r="C29" s="305"/>
    </row>
    <row r="30" spans="1:3" ht="12.75">
      <c r="A30" s="305"/>
      <c r="B30" s="305"/>
      <c r="C30" s="305"/>
    </row>
    <row r="31" spans="1:3" ht="12.75">
      <c r="A31" s="305"/>
      <c r="B31" s="305"/>
      <c r="C31" s="305"/>
    </row>
    <row r="32" spans="1:3" ht="12.75">
      <c r="A32" s="305"/>
      <c r="B32" s="305"/>
      <c r="C32" s="305"/>
    </row>
  </sheetData>
  <sheetProtection/>
  <mergeCells count="9">
    <mergeCell ref="A28:C32"/>
    <mergeCell ref="A15:A16"/>
    <mergeCell ref="B15:B16"/>
    <mergeCell ref="C15:C16"/>
    <mergeCell ref="A4:C4"/>
    <mergeCell ref="A5:C5"/>
    <mergeCell ref="A6:C6"/>
    <mergeCell ref="A7:A8"/>
    <mergeCell ref="B7:B8"/>
  </mergeCells>
  <hyperlinks>
    <hyperlink ref="B1" r:id="rId1" display="http://www.eia.gov/electricity/annual/archive/03482002.pdf"/>
  </hyperlinks>
  <printOptions/>
  <pageMargins left="0.5" right="0.5" top="1" bottom="1" header="0.5" footer="0.5"/>
  <pageSetup fitToHeight="0" fitToWidth="1" horizontalDpi="600" verticalDpi="600" orientation="landscape" scale="40" r:id="rId3"/>
  <headerFooter alignWithMargins="0">
    <oddFooter>&amp;L&amp;F&amp;A&amp;RPage &amp;P of &amp;N</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A2"/>
  <sheetViews>
    <sheetView zoomScalePageLayoutView="0" workbookViewId="0" topLeftCell="A1">
      <selection activeCell="A1" sqref="A1"/>
    </sheetView>
  </sheetViews>
  <sheetFormatPr defaultColWidth="9.140625" defaultRowHeight="12.75"/>
  <sheetData>
    <row r="1" ht="12.75">
      <c r="A1" t="s">
        <v>371</v>
      </c>
    </row>
    <row r="2" ht="12.75">
      <c r="A2" s="30" t="s">
        <v>370</v>
      </c>
    </row>
  </sheetData>
  <sheetProtection/>
  <hyperlinks>
    <hyperlink ref="A2" r:id="rId1" display="http://www.ipcc-nggip.iges.or.jp/public/2006gl/pdf/2_Volume2/V2_2_Ch2_Stationary_Combustion.pdf"/>
  </hyperlinks>
  <printOptions/>
  <pageMargins left="0.5" right="0.5" top="0.25" bottom="0.75" header="0.5" footer="0.5"/>
  <pageSetup fitToHeight="1" fitToWidth="1" horizontalDpi="600" verticalDpi="600" orientation="portrait" scale="55" r:id="rId3"/>
  <headerFooter alignWithMargins="0">
    <oddFooter>&amp;L&amp;F&amp;A&amp;RPage &amp;P of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B201"/>
  <sheetViews>
    <sheetView view="pageBreakPreview" zoomScale="60" zoomScaleNormal="80" zoomScalePageLayoutView="0" workbookViewId="0" topLeftCell="A1">
      <selection activeCell="A1" sqref="A1:B1"/>
    </sheetView>
  </sheetViews>
  <sheetFormatPr defaultColWidth="9.140625" defaultRowHeight="12.75"/>
  <cols>
    <col min="1" max="1" width="50.7109375" style="0" customWidth="1"/>
    <col min="2" max="2" width="16.421875" style="0" customWidth="1"/>
    <col min="3" max="3" width="3.421875" style="0" customWidth="1"/>
    <col min="4" max="4" width="43.421875" style="0" customWidth="1"/>
    <col min="5" max="5" width="22.140625" style="0" customWidth="1"/>
    <col min="6" max="6" width="25.421875" style="0" customWidth="1"/>
    <col min="7" max="7" width="25.8515625" style="0" customWidth="1"/>
    <col min="8" max="8" width="3.28125" style="0" customWidth="1"/>
    <col min="9" max="9" width="19.8515625" style="0" customWidth="1"/>
    <col min="10" max="10" width="17.421875" style="0" customWidth="1"/>
    <col min="11" max="12" width="17.00390625" style="0" customWidth="1"/>
    <col min="13" max="14" width="19.00390625" style="0" customWidth="1"/>
    <col min="15" max="15" width="3.28125" style="0" customWidth="1"/>
    <col min="16" max="16" width="16.00390625" style="0" customWidth="1"/>
    <col min="17" max="17" width="15.140625" style="0" customWidth="1"/>
    <col min="18" max="18" width="16.8515625" style="0" customWidth="1"/>
    <col min="19" max="19" width="19.00390625" style="0" customWidth="1"/>
    <col min="20" max="20" width="14.421875" style="0" customWidth="1"/>
    <col min="21" max="21" width="17.7109375" style="0" customWidth="1"/>
    <col min="22" max="22" width="3.28125" style="0" customWidth="1"/>
    <col min="23" max="23" width="13.8515625" style="0" customWidth="1"/>
    <col min="24" max="24" width="14.7109375" style="0" customWidth="1"/>
    <col min="25" max="25" width="14.8515625" style="0" customWidth="1"/>
    <col min="26" max="26" width="19.140625" style="0" customWidth="1"/>
    <col min="27" max="27" width="12.00390625" style="0" customWidth="1"/>
    <col min="28" max="28" width="14.140625" style="0" customWidth="1"/>
  </cols>
  <sheetData>
    <row r="1" spans="1:28" ht="12.75">
      <c r="A1" s="319" t="s">
        <v>181</v>
      </c>
      <c r="B1" s="319"/>
      <c r="D1" s="319" t="s">
        <v>181</v>
      </c>
      <c r="E1" s="319"/>
      <c r="F1" s="319"/>
      <c r="G1" s="319"/>
      <c r="I1" s="319" t="s">
        <v>181</v>
      </c>
      <c r="J1" s="319"/>
      <c r="K1" s="319"/>
      <c r="L1" s="319"/>
      <c r="M1" s="319"/>
      <c r="N1" s="319"/>
      <c r="P1" s="319" t="s">
        <v>181</v>
      </c>
      <c r="Q1" s="319"/>
      <c r="R1" s="319"/>
      <c r="S1" s="319"/>
      <c r="T1" s="319"/>
      <c r="U1" s="319"/>
      <c r="W1" s="319" t="s">
        <v>181</v>
      </c>
      <c r="X1" s="319"/>
      <c r="Y1" s="319"/>
      <c r="Z1" s="319"/>
      <c r="AA1" s="319"/>
      <c r="AB1" s="319"/>
    </row>
    <row r="2" spans="1:28" ht="12.75">
      <c r="A2" s="319" t="s">
        <v>804</v>
      </c>
      <c r="B2" s="319"/>
      <c r="D2" s="319" t="s">
        <v>182</v>
      </c>
      <c r="E2" s="319"/>
      <c r="F2" s="319"/>
      <c r="G2" s="319"/>
      <c r="H2" s="31"/>
      <c r="I2" s="319" t="s">
        <v>183</v>
      </c>
      <c r="J2" s="320"/>
      <c r="K2" s="320"/>
      <c r="L2" s="320"/>
      <c r="M2" s="320"/>
      <c r="N2" s="320"/>
      <c r="P2" s="319" t="s">
        <v>184</v>
      </c>
      <c r="Q2" s="319"/>
      <c r="R2" s="319"/>
      <c r="S2" s="319"/>
      <c r="T2" s="319"/>
      <c r="U2" s="319"/>
      <c r="W2" s="319" t="s">
        <v>185</v>
      </c>
      <c r="X2" s="319"/>
      <c r="Y2" s="319"/>
      <c r="Z2" s="319"/>
      <c r="AA2" s="319"/>
      <c r="AB2" s="319"/>
    </row>
    <row r="3" spans="1:28" s="31" customFormat="1" ht="42.75" customHeight="1">
      <c r="A3" s="33"/>
      <c r="B3" s="34" t="s">
        <v>254</v>
      </c>
      <c r="D3" s="35" t="s">
        <v>186</v>
      </c>
      <c r="E3" s="35" t="s">
        <v>187</v>
      </c>
      <c r="F3" s="35" t="s">
        <v>246</v>
      </c>
      <c r="G3" s="35" t="s">
        <v>245</v>
      </c>
      <c r="H3"/>
      <c r="I3" s="36" t="s">
        <v>242</v>
      </c>
      <c r="J3" s="36" t="s">
        <v>243</v>
      </c>
      <c r="K3" s="36" t="s">
        <v>249</v>
      </c>
      <c r="L3" s="37" t="s">
        <v>250</v>
      </c>
      <c r="M3" s="37" t="s">
        <v>251</v>
      </c>
      <c r="N3" s="79" t="s">
        <v>252</v>
      </c>
      <c r="P3" s="36" t="s">
        <v>188</v>
      </c>
      <c r="Q3" s="36" t="s">
        <v>258</v>
      </c>
      <c r="R3" s="36" t="s">
        <v>259</v>
      </c>
      <c r="S3" s="37" t="s">
        <v>262</v>
      </c>
      <c r="T3" s="36" t="s">
        <v>253</v>
      </c>
      <c r="U3" s="37" t="s">
        <v>254</v>
      </c>
      <c r="W3" s="36" t="s">
        <v>189</v>
      </c>
      <c r="X3" s="36" t="s">
        <v>260</v>
      </c>
      <c r="Y3" s="36" t="s">
        <v>261</v>
      </c>
      <c r="Z3" s="37" t="s">
        <v>263</v>
      </c>
      <c r="AA3" s="36" t="s">
        <v>255</v>
      </c>
      <c r="AB3" s="37" t="s">
        <v>254</v>
      </c>
    </row>
    <row r="4" spans="1:26" s="31" customFormat="1" ht="15" customHeight="1">
      <c r="A4" s="36" t="s">
        <v>190</v>
      </c>
      <c r="B4" s="38">
        <f>SUM(B5:B10)</f>
        <v>52582814002.508545</v>
      </c>
      <c r="D4" s="36" t="s">
        <v>191</v>
      </c>
      <c r="F4" s="36" t="s">
        <v>248</v>
      </c>
      <c r="G4" s="36" t="s">
        <v>247</v>
      </c>
      <c r="H4" s="1"/>
      <c r="I4" s="324" t="s">
        <v>192</v>
      </c>
      <c r="J4" s="325"/>
      <c r="K4" s="326"/>
      <c r="L4" s="39" t="s">
        <v>193</v>
      </c>
      <c r="M4" s="70"/>
      <c r="P4" s="321" t="s">
        <v>192</v>
      </c>
      <c r="Q4" s="322"/>
      <c r="R4" s="323"/>
      <c r="S4" s="78"/>
      <c r="W4" s="321" t="s">
        <v>192</v>
      </c>
      <c r="X4" s="322"/>
      <c r="Y4" s="323"/>
      <c r="Z4" s="78"/>
    </row>
    <row r="5" spans="1:28" ht="12.75">
      <c r="A5" t="s">
        <v>265</v>
      </c>
      <c r="B5" s="40">
        <f>N18</f>
        <v>10069853732.053701</v>
      </c>
      <c r="D5" s="43" t="s">
        <v>342</v>
      </c>
      <c r="E5" s="32" t="s">
        <v>39</v>
      </c>
      <c r="F5" s="1">
        <f>'Form 923 Generation and Fuel Da'!T623-'Form 923 Generation and Fuel Da'!W623</f>
        <v>0</v>
      </c>
      <c r="G5" s="1">
        <f>'Form 923 Generation and Fuel Da'!T623</f>
        <v>114993507</v>
      </c>
      <c r="H5" s="1"/>
      <c r="I5" s="42"/>
      <c r="J5" s="42"/>
      <c r="K5" s="42"/>
      <c r="L5" s="76">
        <f>'Electric Power Annual Table A3'!C$9</f>
        <v>205.45</v>
      </c>
      <c r="M5" s="71"/>
      <c r="N5" s="41">
        <f>F5*L5</f>
        <v>0</v>
      </c>
      <c r="P5" s="65">
        <v>1</v>
      </c>
      <c r="Q5" s="74">
        <f>P5*2.20462262*1055.05585/1000000</f>
        <v>0.002325999992273327</v>
      </c>
      <c r="R5" s="75">
        <f>Q5*0.95</f>
        <v>0.0022096999926596605</v>
      </c>
      <c r="S5" s="75"/>
      <c r="T5" s="41">
        <f>G5*R5</f>
        <v>254101.15157380863</v>
      </c>
      <c r="U5" s="41">
        <f>T5*GWPs!$C$6</f>
        <v>5336124.1830499815</v>
      </c>
      <c r="W5" s="66">
        <v>1.5</v>
      </c>
      <c r="X5" s="74">
        <f>W5*2.20462262*1055.05585/1000000</f>
        <v>0.0034889999884099897</v>
      </c>
      <c r="Y5" s="75">
        <f>X5*0.95</f>
        <v>0.00331454998898949</v>
      </c>
      <c r="Z5" s="75"/>
      <c r="AA5" s="41">
        <f>G5*Y5</f>
        <v>381151.72736071283</v>
      </c>
      <c r="AB5" s="41">
        <f>AA5*GWPs!$D$6</f>
        <v>118157035.48182097</v>
      </c>
    </row>
    <row r="6" spans="1:28" ht="12.75">
      <c r="A6" t="s">
        <v>264</v>
      </c>
      <c r="B6" s="1">
        <f>'EPA Part 75 data'!I107*2000</f>
        <v>42214585730</v>
      </c>
      <c r="D6" s="43" t="s">
        <v>343</v>
      </c>
      <c r="E6" s="32" t="s">
        <v>43</v>
      </c>
      <c r="F6" s="1">
        <f>'Form 923 Generation and Fuel Da'!T624-'Form 923 Generation and Fuel Da'!W624</f>
        <v>0</v>
      </c>
      <c r="G6" s="1">
        <f>'Form 923 Generation and Fuel Da'!T624</f>
        <v>0</v>
      </c>
      <c r="I6" s="42"/>
      <c r="J6" s="42"/>
      <c r="K6" s="42"/>
      <c r="L6" s="77">
        <f>'Electric Power Annual Table A3'!C$22</f>
        <v>212.58</v>
      </c>
      <c r="M6" s="72"/>
      <c r="N6" s="41">
        <f aca="true" t="shared" si="0" ref="N6:N17">F6*L6</f>
        <v>0</v>
      </c>
      <c r="P6" s="65">
        <v>1</v>
      </c>
      <c r="Q6" s="74">
        <f aca="true" t="shared" si="1" ref="Q6:Q17">P6*2.20462262*1055.05585/1000000</f>
        <v>0.002325999992273327</v>
      </c>
      <c r="R6" s="75">
        <f>Q6*0.95</f>
        <v>0.0022096999926596605</v>
      </c>
      <c r="S6" s="75"/>
      <c r="T6" s="41">
        <f aca="true" t="shared" si="2" ref="T6:T17">G6*R6</f>
        <v>0</v>
      </c>
      <c r="U6" s="41">
        <f>T6*GWPs!$C$6</f>
        <v>0</v>
      </c>
      <c r="W6" s="66">
        <v>1.5</v>
      </c>
      <c r="X6" s="74">
        <f aca="true" t="shared" si="3" ref="X6:X17">W6*2.20462262*1055.05585/1000000</f>
        <v>0.0034889999884099897</v>
      </c>
      <c r="Y6" s="75">
        <f>X6*0.95</f>
        <v>0.00331454998898949</v>
      </c>
      <c r="Z6" s="75"/>
      <c r="AA6" s="41">
        <f aca="true" t="shared" si="4" ref="AA6:AA17">G6*Y6</f>
        <v>0</v>
      </c>
      <c r="AB6" s="41">
        <f>AA6*GWPs!$D$6</f>
        <v>0</v>
      </c>
    </row>
    <row r="7" spans="1:28" ht="12.75">
      <c r="A7" t="s">
        <v>195</v>
      </c>
      <c r="B7" s="40">
        <f>U18</f>
        <v>38298074.49750708</v>
      </c>
      <c r="D7" s="43" t="s">
        <v>331</v>
      </c>
      <c r="E7" s="32" t="s">
        <v>41</v>
      </c>
      <c r="F7" s="1">
        <f>'Form 923 Generation and Fuel Da'!T625-'Form 923 Generation and Fuel Da'!W625</f>
        <v>1992614</v>
      </c>
      <c r="G7" s="1">
        <f>'Form 923 Generation and Fuel Da'!T625</f>
        <v>2548514</v>
      </c>
      <c r="I7" s="42"/>
      <c r="J7" s="42"/>
      <c r="K7" s="42"/>
      <c r="L7" s="77">
        <f>'Electric Power Annual Table A3'!C$10</f>
        <v>173.72</v>
      </c>
      <c r="M7" s="72"/>
      <c r="N7" s="41">
        <f>F7*L7</f>
        <v>346156904.08</v>
      </c>
      <c r="P7" s="65">
        <v>3</v>
      </c>
      <c r="Q7" s="74">
        <f t="shared" si="1"/>
        <v>0.006977999976819979</v>
      </c>
      <c r="R7" s="75">
        <f>Q7*0.95</f>
        <v>0.00662909997797898</v>
      </c>
      <c r="S7" s="75"/>
      <c r="T7" s="41">
        <f t="shared" si="2"/>
        <v>16894.35410127912</v>
      </c>
      <c r="U7" s="41">
        <f>T7*GWPs!$C$6</f>
        <v>354781.43612686155</v>
      </c>
      <c r="W7" s="66">
        <v>0.6</v>
      </c>
      <c r="X7" s="74">
        <f t="shared" si="3"/>
        <v>0.001395599995363996</v>
      </c>
      <c r="Y7" s="75">
        <f>X7*0.95</f>
        <v>0.0013258199955957961</v>
      </c>
      <c r="Z7" s="75"/>
      <c r="AA7" s="41">
        <f t="shared" si="4"/>
        <v>3378.8708202558246</v>
      </c>
      <c r="AB7" s="41">
        <f>AA7*GWPs!$D$6</f>
        <v>1047449.9542793056</v>
      </c>
    </row>
    <row r="8" spans="1:28" ht="12.75">
      <c r="A8" t="s">
        <v>196</v>
      </c>
      <c r="B8" s="40">
        <f>AB18</f>
        <v>189445336.0682984</v>
      </c>
      <c r="D8" s="43" t="s">
        <v>330</v>
      </c>
      <c r="E8" s="32" t="s">
        <v>36</v>
      </c>
      <c r="F8" s="1">
        <f>'Form 923 Generation and Fuel Da'!T626-'Form 923 Generation and Fuel Da'!W626</f>
        <v>60318261</v>
      </c>
      <c r="G8" s="1">
        <f>'Form 923 Generation and Fuel Da'!T626</f>
        <v>127742121</v>
      </c>
      <c r="I8" s="42"/>
      <c r="J8" s="42"/>
      <c r="K8" s="42"/>
      <c r="L8" s="77">
        <f>'Electric Power Annual Table A3'!C$17</f>
        <v>116.97</v>
      </c>
      <c r="M8" s="72"/>
      <c r="N8" s="41">
        <f t="shared" si="0"/>
        <v>7055426989.17</v>
      </c>
      <c r="P8" s="65">
        <v>1</v>
      </c>
      <c r="Q8" s="74">
        <f t="shared" si="1"/>
        <v>0.002325999992273327</v>
      </c>
      <c r="R8" s="75">
        <f>Q8*0.9</f>
        <v>0.002093399993045994</v>
      </c>
      <c r="S8" s="75"/>
      <c r="T8" s="41">
        <f t="shared" si="2"/>
        <v>267415.35521308053</v>
      </c>
      <c r="U8" s="41">
        <f>T8*GWPs!$C$6</f>
        <v>5615722.459474691</v>
      </c>
      <c r="W8" s="66">
        <v>0.1</v>
      </c>
      <c r="X8" s="74">
        <f t="shared" si="3"/>
        <v>0.00023259999922733269</v>
      </c>
      <c r="Y8" s="75">
        <f>X8*0.9</f>
        <v>0.00020933999930459942</v>
      </c>
      <c r="Z8" s="75"/>
      <c r="AA8" s="41">
        <f t="shared" si="4"/>
        <v>26741.535521308055</v>
      </c>
      <c r="AB8" s="41">
        <f>AA8*GWPs!$D$6</f>
        <v>8289876.0116054965</v>
      </c>
    </row>
    <row r="9" spans="1:28" ht="12.75">
      <c r="A9" t="s">
        <v>197</v>
      </c>
      <c r="B9" s="40">
        <f>U24</f>
        <v>23806753.89738626</v>
      </c>
      <c r="D9" s="48" t="s">
        <v>339</v>
      </c>
      <c r="E9" s="68" t="s">
        <v>106</v>
      </c>
      <c r="F9" s="1">
        <f>'Form 923 Generation and Fuel Da'!T627-'Form 923 Generation and Fuel Da'!W627</f>
        <v>0</v>
      </c>
      <c r="G9" s="1">
        <f>'Form 923 Generation and Fuel Da'!T627</f>
        <v>0</v>
      </c>
      <c r="L9" s="10"/>
      <c r="M9" s="42">
        <f>AVERAGE(L5:L8,K10,L12:L17,K20:K23)</f>
        <v>182.44112978734907</v>
      </c>
      <c r="N9" s="41">
        <f>F9*M9</f>
        <v>0</v>
      </c>
      <c r="P9" s="1"/>
      <c r="Q9" s="74"/>
      <c r="R9" s="75"/>
      <c r="S9" s="74">
        <f>AVERAGE(R5:R8,R10,R12:R17,R20:R23)</f>
        <v>0.024833926584171547</v>
      </c>
      <c r="T9" s="41">
        <f>G9*S9</f>
        <v>0</v>
      </c>
      <c r="U9" s="41">
        <f>T9*GWPs!$C$6</f>
        <v>0</v>
      </c>
      <c r="W9" s="62"/>
      <c r="X9" s="74"/>
      <c r="Y9" s="75"/>
      <c r="Z9" s="74">
        <f>AVERAGE(Y5:Y8,Y10,Y12:Y17,Y20:Y23)</f>
        <v>0.004075151986462868</v>
      </c>
      <c r="AA9" s="41">
        <f>G9*Z9</f>
        <v>0</v>
      </c>
      <c r="AB9" s="41">
        <f>AA9*GWPs!$D$6</f>
        <v>0</v>
      </c>
    </row>
    <row r="10" spans="1:28" ht="12" customHeight="1">
      <c r="A10" t="s">
        <v>198</v>
      </c>
      <c r="B10" s="40">
        <f>AB24</f>
        <v>46824375.99165075</v>
      </c>
      <c r="D10" s="43" t="s">
        <v>344</v>
      </c>
      <c r="E10" s="32" t="s">
        <v>29</v>
      </c>
      <c r="F10" s="1">
        <f>'Form 923 Generation and Fuel Da'!T628-'Form 923 Generation and Fuel Da'!W628</f>
        <v>12929799.08</v>
      </c>
      <c r="G10" s="1">
        <f>'Form 923 Generation and Fuel Da'!T628</f>
        <v>12929799.08</v>
      </c>
      <c r="I10" s="65">
        <v>91700</v>
      </c>
      <c r="J10" s="42">
        <f>I10*2.20462262*1055.05585/1000000</f>
        <v>213.29419929146405</v>
      </c>
      <c r="K10" s="73">
        <f>J10*0.95</f>
        <v>202.62948932689085</v>
      </c>
      <c r="L10" s="72"/>
      <c r="M10" s="63"/>
      <c r="N10" s="41">
        <f>F10*K10</f>
        <v>2619958584.679703</v>
      </c>
      <c r="P10" s="65">
        <v>30</v>
      </c>
      <c r="Q10" s="74">
        <f t="shared" si="1"/>
        <v>0.06977999976819979</v>
      </c>
      <c r="R10" s="75">
        <f aca="true" t="shared" si="5" ref="R10:R17">Q10*0.95</f>
        <v>0.06629099977978979</v>
      </c>
      <c r="S10" s="75"/>
      <c r="T10" s="41">
        <f t="shared" si="2"/>
        <v>857129.3079650062</v>
      </c>
      <c r="U10" s="41">
        <f>T10*GWPs!$C$6</f>
        <v>17999715.46726513</v>
      </c>
      <c r="W10" s="65">
        <v>4</v>
      </c>
      <c r="X10" s="74">
        <f t="shared" si="3"/>
        <v>0.009303999969093308</v>
      </c>
      <c r="Y10" s="75">
        <f aca="true" t="shared" si="6" ref="Y10:Y17">X10*0.95</f>
        <v>0.008838799970638642</v>
      </c>
      <c r="Z10" s="75"/>
      <c r="AA10" s="41">
        <f t="shared" si="4"/>
        <v>114283.90772866755</v>
      </c>
      <c r="AB10" s="41">
        <f>AA10*GWPs!$D$6</f>
        <v>35428011.39588694</v>
      </c>
    </row>
    <row r="11" spans="4:28" ht="12" customHeight="1">
      <c r="D11" s="43" t="s">
        <v>345</v>
      </c>
      <c r="E11" s="69" t="s">
        <v>66</v>
      </c>
      <c r="F11" s="1">
        <f>'Form 923 Generation and Fuel Da'!T629-'Form 923 Generation and Fuel Da'!W629</f>
        <v>0</v>
      </c>
      <c r="G11" s="1">
        <f>'Form 923 Generation and Fuel Da'!T629</f>
        <v>0</v>
      </c>
      <c r="I11" s="1"/>
      <c r="J11" s="42"/>
      <c r="K11" s="73"/>
      <c r="L11" s="10"/>
      <c r="M11" s="42">
        <f>AVERAGE(L5:L8,K10,L12:L17,K20:K23)</f>
        <v>182.44112978734907</v>
      </c>
      <c r="N11" s="41">
        <f>F11*M11</f>
        <v>0</v>
      </c>
      <c r="P11" s="1"/>
      <c r="Q11" s="74"/>
      <c r="R11" s="75"/>
      <c r="S11" s="74">
        <f>AVERAGE(R5:R8,R10,R12:R17,R20:R23)</f>
        <v>0.024833926584171547</v>
      </c>
      <c r="T11" s="41">
        <f>G11*S11</f>
        <v>0</v>
      </c>
      <c r="U11" s="41">
        <f>T11*GWPs!$C$6</f>
        <v>0</v>
      </c>
      <c r="W11" s="62"/>
      <c r="X11" s="74"/>
      <c r="Y11" s="75"/>
      <c r="Z11" s="74">
        <f>AVERAGE(Y5:Y8,Y10,Y12:Y17,Y20:Y23)</f>
        <v>0.004075151986462868</v>
      </c>
      <c r="AA11" s="41">
        <f>G11*Z11</f>
        <v>0</v>
      </c>
      <c r="AB11" s="41">
        <f>AA11*GWPs!$D$6</f>
        <v>0</v>
      </c>
    </row>
    <row r="12" spans="4:28" ht="12" customHeight="1">
      <c r="D12" s="43" t="s">
        <v>340</v>
      </c>
      <c r="E12" s="32" t="s">
        <v>372</v>
      </c>
      <c r="F12" s="1">
        <f>'Form 923 Generation and Fuel Da'!T630-'Form 923 Generation and Fuel Da'!W630</f>
        <v>17556</v>
      </c>
      <c r="G12" s="1">
        <f>'Form 923 Generation and Fuel Da'!T630</f>
        <v>17556</v>
      </c>
      <c r="I12" s="41"/>
      <c r="J12" s="42"/>
      <c r="K12" s="47"/>
      <c r="L12" s="77">
        <f>'Electric Power Annual Table A3'!C$23</f>
        <v>189.538</v>
      </c>
      <c r="M12" s="72"/>
      <c r="N12" s="41">
        <f t="shared" si="0"/>
        <v>3327529.128</v>
      </c>
      <c r="P12" s="64">
        <v>30</v>
      </c>
      <c r="Q12" s="74">
        <f t="shared" si="1"/>
        <v>0.06977999976819979</v>
      </c>
      <c r="R12" s="75">
        <f t="shared" si="5"/>
        <v>0.06629099977978979</v>
      </c>
      <c r="S12" s="75"/>
      <c r="T12" s="41">
        <f t="shared" si="2"/>
        <v>1163.8047921339896</v>
      </c>
      <c r="U12" s="41">
        <f>T12*GWPs!$C$6</f>
        <v>24439.90063481378</v>
      </c>
      <c r="W12" s="64">
        <v>4</v>
      </c>
      <c r="X12" s="74">
        <f t="shared" si="3"/>
        <v>0.009303999969093308</v>
      </c>
      <c r="Y12" s="75">
        <f t="shared" si="6"/>
        <v>0.008838799970638642</v>
      </c>
      <c r="Z12" s="75"/>
      <c r="AA12" s="41">
        <f t="shared" si="4"/>
        <v>155.173972284532</v>
      </c>
      <c r="AB12" s="41">
        <f>AA12*GWPs!$D$6</f>
        <v>48103.93140820492</v>
      </c>
    </row>
    <row r="13" spans="4:28" ht="12" customHeight="1">
      <c r="D13" s="43" t="s">
        <v>333</v>
      </c>
      <c r="E13" s="32" t="s">
        <v>53</v>
      </c>
      <c r="F13" s="1">
        <f>'Form 923 Generation and Fuel Da'!T631-'Form 923 Generation and Fuel Da'!W631</f>
        <v>0</v>
      </c>
      <c r="G13" s="1">
        <f>'Form 923 Generation and Fuel Da'!T631</f>
        <v>0</v>
      </c>
      <c r="I13" s="41"/>
      <c r="J13" s="42"/>
      <c r="K13" s="47"/>
      <c r="L13" s="77">
        <f>'Electric Power Annual Table A3'!C$18</f>
        <v>225.13</v>
      </c>
      <c r="M13" s="72"/>
      <c r="N13" s="41">
        <f t="shared" si="0"/>
        <v>0</v>
      </c>
      <c r="P13" s="65">
        <v>3</v>
      </c>
      <c r="Q13" s="74">
        <f t="shared" si="1"/>
        <v>0.006977999976819979</v>
      </c>
      <c r="R13" s="75">
        <f t="shared" si="5"/>
        <v>0.00662909997797898</v>
      </c>
      <c r="S13" s="75"/>
      <c r="T13" s="41">
        <f t="shared" si="2"/>
        <v>0</v>
      </c>
      <c r="U13" s="41">
        <f>T13*GWPs!$C$6</f>
        <v>0</v>
      </c>
      <c r="W13" s="66">
        <v>0.6</v>
      </c>
      <c r="X13" s="74">
        <f t="shared" si="3"/>
        <v>0.001395599995363996</v>
      </c>
      <c r="Y13" s="75">
        <f t="shared" si="6"/>
        <v>0.0013258199955957961</v>
      </c>
      <c r="Z13" s="75"/>
      <c r="AA13" s="41">
        <f t="shared" si="4"/>
        <v>0</v>
      </c>
      <c r="AB13" s="41">
        <f>AA13*GWPs!$D$6</f>
        <v>0</v>
      </c>
    </row>
    <row r="14" spans="4:28" ht="12" customHeight="1">
      <c r="D14" s="43" t="s">
        <v>332</v>
      </c>
      <c r="E14" s="32" t="s">
        <v>50</v>
      </c>
      <c r="F14" s="1">
        <f>'Form 923 Generation and Fuel Da'!T632-'Form 923 Generation and Fuel Da'!W632</f>
        <v>188754</v>
      </c>
      <c r="G14" s="1">
        <f>'Form 923 Generation and Fuel Da'!T632</f>
        <v>64337320</v>
      </c>
      <c r="I14" s="41"/>
      <c r="J14" s="42"/>
      <c r="K14" s="47"/>
      <c r="L14" s="77">
        <f>'Electric Power Annual Table A3'!C$20</f>
        <v>173.72</v>
      </c>
      <c r="M14" s="72"/>
      <c r="N14" s="41">
        <f t="shared" si="0"/>
        <v>32790344.88</v>
      </c>
      <c r="P14" s="65">
        <v>3</v>
      </c>
      <c r="Q14" s="74">
        <f t="shared" si="1"/>
        <v>0.006977999976819979</v>
      </c>
      <c r="R14" s="75">
        <f t="shared" si="5"/>
        <v>0.00662909997797898</v>
      </c>
      <c r="S14" s="75"/>
      <c r="T14" s="41">
        <f t="shared" si="2"/>
        <v>426498.5265952266</v>
      </c>
      <c r="U14" s="41">
        <f>T14*GWPs!$C$6</f>
        <v>8956469.058499759</v>
      </c>
      <c r="W14" s="66">
        <v>0.6</v>
      </c>
      <c r="X14" s="74">
        <f t="shared" si="3"/>
        <v>0.001395599995363996</v>
      </c>
      <c r="Y14" s="75">
        <f t="shared" si="6"/>
        <v>0.0013258199955957961</v>
      </c>
      <c r="Z14" s="75"/>
      <c r="AA14" s="41">
        <f t="shared" si="4"/>
        <v>85299.70531904533</v>
      </c>
      <c r="AB14" s="41">
        <f>AA14*GWPs!$D$6</f>
        <v>26442908.64890405</v>
      </c>
    </row>
    <row r="15" spans="4:28" ht="12" customHeight="1">
      <c r="D15" s="43" t="s">
        <v>334</v>
      </c>
      <c r="E15" s="32" t="s">
        <v>54</v>
      </c>
      <c r="F15" s="1">
        <f>'Form 923 Generation and Fuel Da'!T633-'Form 923 Generation and Fuel Da'!W633</f>
        <v>63082</v>
      </c>
      <c r="G15" s="1">
        <f>'Form 923 Generation and Fuel Da'!T633</f>
        <v>63082</v>
      </c>
      <c r="I15" s="1"/>
      <c r="J15" s="42"/>
      <c r="K15" s="73"/>
      <c r="L15" s="77">
        <f>'Electric Power Annual Table A3'!C$12</f>
        <v>156.258</v>
      </c>
      <c r="M15" s="72"/>
      <c r="N15" s="41">
        <f t="shared" si="0"/>
        <v>9857067.156000001</v>
      </c>
      <c r="P15" s="65">
        <v>3</v>
      </c>
      <c r="Q15" s="74">
        <f t="shared" si="1"/>
        <v>0.006977999976819979</v>
      </c>
      <c r="R15" s="75">
        <f t="shared" si="5"/>
        <v>0.00662909997797898</v>
      </c>
      <c r="S15" s="75"/>
      <c r="T15" s="41">
        <f t="shared" si="2"/>
        <v>418.17688481087004</v>
      </c>
      <c r="U15" s="41">
        <f>T15*GWPs!$C$6</f>
        <v>8781.714581028271</v>
      </c>
      <c r="W15" s="66">
        <v>0.6</v>
      </c>
      <c r="X15" s="74">
        <f t="shared" si="3"/>
        <v>0.001395599995363996</v>
      </c>
      <c r="Y15" s="75">
        <f t="shared" si="6"/>
        <v>0.0013258199955957961</v>
      </c>
      <c r="Z15" s="75"/>
      <c r="AA15" s="41">
        <f t="shared" si="4"/>
        <v>83.635376962174</v>
      </c>
      <c r="AB15" s="41">
        <f>AA15*GWPs!$D$6</f>
        <v>25926.966858273943</v>
      </c>
    </row>
    <row r="16" spans="4:28" ht="12" customHeight="1">
      <c r="D16" s="43" t="s">
        <v>335</v>
      </c>
      <c r="E16" s="32" t="s">
        <v>63</v>
      </c>
      <c r="F16" s="1">
        <f>'Form 923 Generation and Fuel Da'!T634-'Form 923 Generation and Fuel Da'!W634</f>
        <v>14656</v>
      </c>
      <c r="G16" s="1">
        <f>'Form 923 Generation and Fuel Da'!T634</f>
        <v>14656</v>
      </c>
      <c r="I16" s="1"/>
      <c r="J16" s="42"/>
      <c r="K16" s="73"/>
      <c r="L16" s="77">
        <f>'Electric Power Annual Table A3'!C$13</f>
        <v>159.41</v>
      </c>
      <c r="M16" s="72"/>
      <c r="N16" s="41">
        <f t="shared" si="0"/>
        <v>2336312.96</v>
      </c>
      <c r="P16" s="65">
        <v>3</v>
      </c>
      <c r="Q16" s="74">
        <f t="shared" si="1"/>
        <v>0.006977999976819979</v>
      </c>
      <c r="R16" s="75">
        <f t="shared" si="5"/>
        <v>0.00662909997797898</v>
      </c>
      <c r="S16" s="75"/>
      <c r="T16" s="41">
        <f t="shared" si="2"/>
        <v>97.15608927725994</v>
      </c>
      <c r="U16" s="41">
        <f>T16*GWPs!$C$6</f>
        <v>2040.2778748224587</v>
      </c>
      <c r="W16" s="66">
        <v>0.6</v>
      </c>
      <c r="X16" s="74">
        <f t="shared" si="3"/>
        <v>0.001395599995363996</v>
      </c>
      <c r="Y16" s="75">
        <f t="shared" si="6"/>
        <v>0.0013258199955957961</v>
      </c>
      <c r="Z16" s="75"/>
      <c r="AA16" s="41">
        <f t="shared" si="4"/>
        <v>19.431217855451987</v>
      </c>
      <c r="AB16" s="41">
        <f>AA16*GWPs!$D$6</f>
        <v>6023.677535190116</v>
      </c>
    </row>
    <row r="17" spans="4:28" ht="12" customHeight="1">
      <c r="D17" s="43" t="s">
        <v>336</v>
      </c>
      <c r="E17" s="32" t="s">
        <v>60</v>
      </c>
      <c r="F17" s="1">
        <f>'Form 923 Generation and Fuel Da'!T635-'Form 923 Generation and Fuel Da'!W635</f>
        <v>0</v>
      </c>
      <c r="G17" s="1">
        <f>'Form 923 Generation and Fuel Da'!T635</f>
        <v>0</v>
      </c>
      <c r="I17" s="1"/>
      <c r="J17" s="42"/>
      <c r="K17" s="73"/>
      <c r="L17" s="77">
        <f>'Electric Power Annual Table A3'!C$25</f>
        <v>163.61</v>
      </c>
      <c r="M17" s="72"/>
      <c r="N17" s="41">
        <f t="shared" si="0"/>
        <v>0</v>
      </c>
      <c r="P17" s="65">
        <v>30</v>
      </c>
      <c r="Q17" s="74">
        <f t="shared" si="1"/>
        <v>0.06977999976819979</v>
      </c>
      <c r="R17" s="75">
        <f t="shared" si="5"/>
        <v>0.06629099977978979</v>
      </c>
      <c r="S17" s="75"/>
      <c r="T17" s="41">
        <f t="shared" si="2"/>
        <v>0</v>
      </c>
      <c r="U17" s="41">
        <f>T17*GWPs!$C$6</f>
        <v>0</v>
      </c>
      <c r="W17" s="65">
        <v>4</v>
      </c>
      <c r="X17" s="74">
        <f t="shared" si="3"/>
        <v>0.009303999969093308</v>
      </c>
      <c r="Y17" s="55">
        <f t="shared" si="6"/>
        <v>0.008838799970638642</v>
      </c>
      <c r="Z17" s="55"/>
      <c r="AA17" s="41">
        <f t="shared" si="4"/>
        <v>0</v>
      </c>
      <c r="AB17" s="41">
        <f>AA17*GWPs!$D$6</f>
        <v>0</v>
      </c>
    </row>
    <row r="18" spans="4:28" ht="12.75" customHeight="1">
      <c r="D18" s="43"/>
      <c r="F18" s="1"/>
      <c r="G18" s="1"/>
      <c r="I18" s="1"/>
      <c r="J18" s="42"/>
      <c r="K18" s="73"/>
      <c r="L18" s="42"/>
      <c r="M18" s="42"/>
      <c r="N18" s="44">
        <f>SUM(N5:N17)</f>
        <v>10069853732.053701</v>
      </c>
      <c r="P18" s="1"/>
      <c r="Q18" s="42"/>
      <c r="R18" s="73"/>
      <c r="S18" s="73"/>
      <c r="T18" s="41"/>
      <c r="U18" s="44">
        <f>SUM(U5:U17)</f>
        <v>38298074.49750708</v>
      </c>
      <c r="W18" s="61"/>
      <c r="X18" s="42"/>
      <c r="Y18" s="73"/>
      <c r="Z18" s="73"/>
      <c r="AA18" s="41"/>
      <c r="AB18" s="44">
        <f>SUM(AB5:AB17)</f>
        <v>189445336.0682984</v>
      </c>
    </row>
    <row r="19" spans="1:28" ht="12.75" customHeight="1">
      <c r="A19" s="45" t="s">
        <v>199</v>
      </c>
      <c r="B19" s="38">
        <f>N24</f>
        <v>3983147548.1592555</v>
      </c>
      <c r="D19" s="36" t="s">
        <v>200</v>
      </c>
      <c r="F19" s="1"/>
      <c r="G19" s="1"/>
      <c r="I19" s="1"/>
      <c r="J19" s="42"/>
      <c r="K19" s="73"/>
      <c r="L19" s="42"/>
      <c r="M19" s="42"/>
      <c r="N19" s="44"/>
      <c r="P19" s="1"/>
      <c r="Q19" s="42"/>
      <c r="R19" s="73"/>
      <c r="S19" s="73"/>
      <c r="T19" s="41"/>
      <c r="U19" s="44"/>
      <c r="W19" s="61"/>
      <c r="X19" s="42"/>
      <c r="Y19" s="73"/>
      <c r="Z19" s="73"/>
      <c r="AA19" s="41"/>
      <c r="AB19" s="44"/>
    </row>
    <row r="20" spans="2:28" ht="12" customHeight="1">
      <c r="B20" s="1"/>
      <c r="D20" s="48" t="s">
        <v>338</v>
      </c>
      <c r="E20" s="59" t="s">
        <v>51</v>
      </c>
      <c r="F20" s="1">
        <f>'Form 923 Generation and Fuel Da'!T637-'Form 923 Generation and Fuel Da'!W637</f>
        <v>1542259</v>
      </c>
      <c r="G20" s="1">
        <f>'Form 923 Generation and Fuel Da'!T637</f>
        <v>1542259</v>
      </c>
      <c r="I20" s="65">
        <v>54600</v>
      </c>
      <c r="J20" s="42">
        <f>I20*2.20462262*1055.05585/1000000</f>
        <v>126.99959957812365</v>
      </c>
      <c r="K20" s="47">
        <f>J20*0.9</f>
        <v>114.29963962031128</v>
      </c>
      <c r="L20" s="42"/>
      <c r="M20" s="42"/>
      <c r="N20" s="41">
        <f>F20*K20</f>
        <v>176279647.90118167</v>
      </c>
      <c r="P20" s="65">
        <v>1</v>
      </c>
      <c r="Q20" s="74">
        <f>P20*2.20462262*1055.05585/1000000</f>
        <v>0.002325999992273327</v>
      </c>
      <c r="R20" s="55">
        <f>Q20*0.9</f>
        <v>0.002093399993045994</v>
      </c>
      <c r="S20" s="55"/>
      <c r="T20" s="41">
        <f>G20*R20</f>
        <v>3228.564979875122</v>
      </c>
      <c r="U20" s="41">
        <f>T20*GWPs!$C$6</f>
        <v>67799.86457737756</v>
      </c>
      <c r="W20" s="66">
        <v>0.1</v>
      </c>
      <c r="X20" s="74">
        <f>W20*2.20462262*1055.05585/1000000</f>
        <v>0.00023259999922733269</v>
      </c>
      <c r="Y20" s="55">
        <f>X20*0.9</f>
        <v>0.00020933999930459942</v>
      </c>
      <c r="Z20" s="55"/>
      <c r="AA20" s="41">
        <f>G20*Y20</f>
        <v>322.85649798751217</v>
      </c>
      <c r="AB20" s="41">
        <f>AA20*GWPs!$D$6</f>
        <v>100085.51437612878</v>
      </c>
    </row>
    <row r="21" spans="4:28" ht="12.75">
      <c r="D21" s="48" t="s">
        <v>341</v>
      </c>
      <c r="E21" s="59" t="s">
        <v>28</v>
      </c>
      <c r="F21" s="1">
        <f>'Form 923 Generation and Fuel Da'!T638-'Form 923 Generation and Fuel Da'!W638</f>
        <v>16456107.92</v>
      </c>
      <c r="G21" s="1">
        <f>'Form 923 Generation and Fuel Da'!T638</f>
        <v>16456107.92</v>
      </c>
      <c r="I21" s="65">
        <v>100000</v>
      </c>
      <c r="J21" s="42">
        <f>I21*2.20462262*1055.05585/1000000</f>
        <v>232.5999992273327</v>
      </c>
      <c r="K21" s="73">
        <f>J21*0.9</f>
        <v>209.33999930459942</v>
      </c>
      <c r="L21" s="42"/>
      <c r="M21" s="42"/>
      <c r="N21" s="41">
        <f>F21*K21</f>
        <v>3444921620.529213</v>
      </c>
      <c r="P21" s="65">
        <v>30</v>
      </c>
      <c r="Q21" s="74">
        <f>P21*2.20462262*1055.05585/1000000</f>
        <v>0.06977999976819979</v>
      </c>
      <c r="R21" s="55">
        <f>Q21*0.9</f>
        <v>0.06280199979137982</v>
      </c>
      <c r="S21" s="55"/>
      <c r="T21" s="41">
        <f>G21*R21</f>
        <v>1033476.4861587638</v>
      </c>
      <c r="U21" s="41">
        <f>T21*GWPs!$C$6</f>
        <v>21703006.20933404</v>
      </c>
      <c r="W21" s="65">
        <v>4</v>
      </c>
      <c r="X21" s="74">
        <f>W21*2.20462262*1055.05585/1000000</f>
        <v>0.009303999969093308</v>
      </c>
      <c r="Y21" s="55">
        <f>X21*0.9</f>
        <v>0.008373599972183976</v>
      </c>
      <c r="Z21" s="55"/>
      <c r="AA21" s="41">
        <f>G21*Y21</f>
        <v>137796.8648211685</v>
      </c>
      <c r="AB21" s="41">
        <f>AA21*GWPs!$D$6</f>
        <v>42717028.09456224</v>
      </c>
    </row>
    <row r="22" spans="4:28" ht="12.75">
      <c r="D22" s="48" t="s">
        <v>337</v>
      </c>
      <c r="E22" s="59" t="s">
        <v>105</v>
      </c>
      <c r="F22" s="1">
        <f>'Form 923 Generation and Fuel Da'!T639-'Form 923 Generation and Fuel Da'!W639</f>
        <v>0</v>
      </c>
      <c r="G22" s="1">
        <f>'Form 923 Generation and Fuel Da'!T639</f>
        <v>0</v>
      </c>
      <c r="I22" s="65">
        <v>95300</v>
      </c>
      <c r="J22" s="42">
        <f>I22*2.20462262*1055.05585/1000000</f>
        <v>221.66779926364802</v>
      </c>
      <c r="K22" s="73">
        <f>J22*0.9</f>
        <v>199.50101933728322</v>
      </c>
      <c r="L22" s="42"/>
      <c r="M22" s="42"/>
      <c r="N22" s="41">
        <f>F22*K22</f>
        <v>0</v>
      </c>
      <c r="P22" s="65">
        <v>3</v>
      </c>
      <c r="Q22" s="74">
        <f>P22*2.20462262*1055.05585/1000000</f>
        <v>0.006977999976819979</v>
      </c>
      <c r="R22" s="55">
        <f>Q22*0.9</f>
        <v>0.006280199979137982</v>
      </c>
      <c r="S22" s="55"/>
      <c r="T22" s="41">
        <f>G22*R22</f>
        <v>0</v>
      </c>
      <c r="U22" s="41">
        <f>T22*GWPs!$C$6</f>
        <v>0</v>
      </c>
      <c r="W22" s="65">
        <v>2</v>
      </c>
      <c r="X22" s="74">
        <f>W22*2.20462262*1055.05585/1000000</f>
        <v>0.004651999984546654</v>
      </c>
      <c r="Y22" s="55">
        <f>X22*0.9</f>
        <v>0.004186799986091988</v>
      </c>
      <c r="Z22" s="55"/>
      <c r="AA22" s="41">
        <f>G22*Y22</f>
        <v>0</v>
      </c>
      <c r="AB22" s="41">
        <f>AA22*GWPs!$D$6</f>
        <v>0</v>
      </c>
    </row>
    <row r="23" spans="4:28" ht="12.75">
      <c r="D23" s="48" t="s">
        <v>346</v>
      </c>
      <c r="E23" s="59" t="s">
        <v>57</v>
      </c>
      <c r="F23" s="1">
        <f>'Form 923 Generation and Fuel Da'!T640-'Form 923 Generation and Fuel Da'!W640</f>
        <v>1543739</v>
      </c>
      <c r="G23" s="1">
        <f>'Form 923 Generation and Fuel Da'!T640</f>
        <v>1543739</v>
      </c>
      <c r="I23" s="65">
        <v>112000</v>
      </c>
      <c r="J23" s="42">
        <f>I23*2.20462262*1055.05585/1000000</f>
        <v>260.5119991346126</v>
      </c>
      <c r="K23" s="47">
        <f>J23*0.9</f>
        <v>234.46079922115135</v>
      </c>
      <c r="L23" s="42"/>
      <c r="M23" s="42"/>
      <c r="N23" s="41">
        <f>F23*K23</f>
        <v>361946279.728861</v>
      </c>
      <c r="P23" s="65">
        <v>30</v>
      </c>
      <c r="Q23" s="74">
        <f>P23*2.20462262*1055.05585/1000000</f>
        <v>0.06977999976819979</v>
      </c>
      <c r="R23" s="55">
        <f>Q23*0.9</f>
        <v>0.06280199979137982</v>
      </c>
      <c r="S23" s="55"/>
      <c r="T23" s="41">
        <f>G23*R23</f>
        <v>96949.89635594489</v>
      </c>
      <c r="U23" s="41">
        <f>T23*GWPs!$C$6</f>
        <v>2035947.8234748426</v>
      </c>
      <c r="W23" s="65">
        <v>4</v>
      </c>
      <c r="X23" s="74">
        <f>W23*2.20462262*1055.05585/1000000</f>
        <v>0.009303999969093308</v>
      </c>
      <c r="Y23" s="55">
        <f>X23*0.9</f>
        <v>0.008373599972183976</v>
      </c>
      <c r="Z23" s="55"/>
      <c r="AA23" s="41">
        <f>G23*Y23</f>
        <v>12926.65284745932</v>
      </c>
      <c r="AB23" s="41">
        <f>AA23*GWPs!$D$6</f>
        <v>4007262.382712389</v>
      </c>
    </row>
    <row r="24" spans="1:28" ht="12.75">
      <c r="A24" s="46"/>
      <c r="B24" s="47"/>
      <c r="F24" s="1">
        <f>SUM(G5:G17)-SUM(F5:F17)</f>
        <v>247121833.00000006</v>
      </c>
      <c r="N24" s="50">
        <f>SUM(N20:N23)</f>
        <v>3983147548.1592555</v>
      </c>
      <c r="U24" s="44">
        <f>SUM(U20:U23)</f>
        <v>23806753.89738626</v>
      </c>
      <c r="AB24" s="44">
        <f>SUM(AB20:AB23)</f>
        <v>46824375.99165075</v>
      </c>
    </row>
    <row r="25" spans="1:2" ht="12.75">
      <c r="A25" s="46"/>
      <c r="B25" s="47"/>
    </row>
    <row r="26" spans="1:28" ht="12.75">
      <c r="A26" s="51"/>
      <c r="B26" s="51"/>
      <c r="D26" s="51"/>
      <c r="E26" s="51"/>
      <c r="F26" s="51"/>
      <c r="G26" s="51"/>
      <c r="I26" s="51"/>
      <c r="J26" s="51"/>
      <c r="K26" s="51"/>
      <c r="L26" s="51"/>
      <c r="M26" s="51"/>
      <c r="N26" s="51"/>
      <c r="P26" s="51"/>
      <c r="Q26" s="51"/>
      <c r="R26" s="51"/>
      <c r="S26" s="51"/>
      <c r="T26" s="51"/>
      <c r="U26" s="51"/>
      <c r="W26" s="51"/>
      <c r="X26" s="51"/>
      <c r="Y26" s="51"/>
      <c r="Z26" s="51"/>
      <c r="AA26" s="51"/>
      <c r="AB26" s="51"/>
    </row>
    <row r="27" spans="1:28" ht="12.75">
      <c r="A27" s="319" t="s">
        <v>205</v>
      </c>
      <c r="B27" s="319"/>
      <c r="D27" s="319" t="s">
        <v>205</v>
      </c>
      <c r="E27" s="319"/>
      <c r="F27" s="319"/>
      <c r="G27" s="319"/>
      <c r="I27" s="319" t="s">
        <v>205</v>
      </c>
      <c r="J27" s="319"/>
      <c r="K27" s="319"/>
      <c r="L27" s="319"/>
      <c r="M27" s="319"/>
      <c r="N27" s="319"/>
      <c r="P27" s="319" t="s">
        <v>205</v>
      </c>
      <c r="Q27" s="319"/>
      <c r="R27" s="319"/>
      <c r="S27" s="319"/>
      <c r="T27" s="319"/>
      <c r="U27" s="319"/>
      <c r="W27" s="319" t="s">
        <v>205</v>
      </c>
      <c r="X27" s="319"/>
      <c r="Y27" s="319"/>
      <c r="Z27" s="319"/>
      <c r="AA27" s="319"/>
      <c r="AB27" s="319"/>
    </row>
    <row r="28" spans="1:28" ht="12.75">
      <c r="A28" s="319" t="s">
        <v>804</v>
      </c>
      <c r="B28" s="319"/>
      <c r="C28" s="54"/>
      <c r="D28" s="319" t="s">
        <v>182</v>
      </c>
      <c r="E28" s="319"/>
      <c r="F28" s="319"/>
      <c r="G28" s="319"/>
      <c r="I28" s="319" t="s">
        <v>183</v>
      </c>
      <c r="J28" s="320"/>
      <c r="K28" s="320"/>
      <c r="L28" s="320"/>
      <c r="M28" s="320"/>
      <c r="N28" s="320"/>
      <c r="P28" s="319" t="s">
        <v>184</v>
      </c>
      <c r="Q28" s="319"/>
      <c r="R28" s="319"/>
      <c r="S28" s="319"/>
      <c r="T28" s="319"/>
      <c r="U28" s="319"/>
      <c r="W28" s="319" t="s">
        <v>185</v>
      </c>
      <c r="X28" s="319"/>
      <c r="Y28" s="319"/>
      <c r="Z28" s="319"/>
      <c r="AA28" s="319"/>
      <c r="AB28" s="319"/>
    </row>
    <row r="29" spans="1:28" s="31" customFormat="1" ht="42.75" customHeight="1">
      <c r="A29" s="33"/>
      <c r="B29" s="34" t="s">
        <v>254</v>
      </c>
      <c r="D29" s="35" t="s">
        <v>186</v>
      </c>
      <c r="E29" s="35" t="s">
        <v>187</v>
      </c>
      <c r="F29" s="35" t="s">
        <v>246</v>
      </c>
      <c r="G29" s="35" t="s">
        <v>245</v>
      </c>
      <c r="H29"/>
      <c r="I29" s="36" t="s">
        <v>242</v>
      </c>
      <c r="J29" s="36" t="s">
        <v>243</v>
      </c>
      <c r="K29" s="36" t="s">
        <v>249</v>
      </c>
      <c r="L29" s="37" t="s">
        <v>250</v>
      </c>
      <c r="M29" s="37" t="s">
        <v>251</v>
      </c>
      <c r="N29" s="79" t="s">
        <v>252</v>
      </c>
      <c r="P29" s="36" t="s">
        <v>188</v>
      </c>
      <c r="Q29" s="36" t="s">
        <v>258</v>
      </c>
      <c r="R29" s="36" t="s">
        <v>259</v>
      </c>
      <c r="S29" s="37" t="s">
        <v>262</v>
      </c>
      <c r="T29" s="36" t="s">
        <v>253</v>
      </c>
      <c r="U29" s="37" t="s">
        <v>254</v>
      </c>
      <c r="W29" s="36" t="s">
        <v>189</v>
      </c>
      <c r="X29" s="36" t="s">
        <v>260</v>
      </c>
      <c r="Y29" s="36" t="s">
        <v>261</v>
      </c>
      <c r="Z29" s="37" t="s">
        <v>263</v>
      </c>
      <c r="AA29" s="36" t="s">
        <v>255</v>
      </c>
      <c r="AB29" s="37" t="s">
        <v>254</v>
      </c>
    </row>
    <row r="30" spans="1:28" ht="12.75" customHeight="1">
      <c r="A30" s="36" t="s">
        <v>190</v>
      </c>
      <c r="B30" s="38">
        <f>SUM(B31:B36)</f>
        <v>22106338620.39401</v>
      </c>
      <c r="C30" s="54"/>
      <c r="D30" s="36" t="s">
        <v>191</v>
      </c>
      <c r="E30" s="36"/>
      <c r="F30" s="36" t="s">
        <v>248</v>
      </c>
      <c r="G30" s="36" t="s">
        <v>247</v>
      </c>
      <c r="I30" s="324" t="s">
        <v>192</v>
      </c>
      <c r="J30" s="325"/>
      <c r="K30" s="326"/>
      <c r="L30" s="39" t="s">
        <v>193</v>
      </c>
      <c r="M30" s="70"/>
      <c r="P30" s="321" t="s">
        <v>192</v>
      </c>
      <c r="Q30" s="322"/>
      <c r="R30" s="323"/>
      <c r="S30" s="78"/>
      <c r="T30" s="31"/>
      <c r="U30" s="31"/>
      <c r="W30" s="321" t="s">
        <v>192</v>
      </c>
      <c r="X30" s="322"/>
      <c r="Y30" s="323"/>
      <c r="Z30" s="78"/>
      <c r="AA30" s="31"/>
      <c r="AB30" s="31"/>
    </row>
    <row r="31" spans="1:28" ht="12.75">
      <c r="A31" t="s">
        <v>265</v>
      </c>
      <c r="B31" s="40">
        <f>N45</f>
        <v>6454083381.652427</v>
      </c>
      <c r="C31" s="54"/>
      <c r="D31" s="43" t="s">
        <v>342</v>
      </c>
      <c r="E31" s="32" t="s">
        <v>39</v>
      </c>
      <c r="F31" s="1">
        <f>'Form 923 Generation and Fuel Da'!T703-'Form 923 Generation and Fuel Da'!W703</f>
        <v>15789269</v>
      </c>
      <c r="G31" s="1">
        <f>'Form 923 Generation and Fuel Da'!T703</f>
        <v>30689176</v>
      </c>
      <c r="I31" s="42"/>
      <c r="J31" s="42"/>
      <c r="K31" s="42"/>
      <c r="L31" s="76">
        <f>'Electric Power Annual Table A3'!C$9</f>
        <v>205.45</v>
      </c>
      <c r="M31" s="71"/>
      <c r="N31" s="41">
        <f>F31*L31</f>
        <v>3243905316.0499997</v>
      </c>
      <c r="P31" s="65">
        <v>1</v>
      </c>
      <c r="Q31" s="74">
        <f>P31*2.20462262*1055.05585/1000000</f>
        <v>0.002325999992273327</v>
      </c>
      <c r="R31" s="75">
        <f>Q31*0.95</f>
        <v>0.0022096999926596605</v>
      </c>
      <c r="S31" s="75"/>
      <c r="T31" s="41">
        <f>G31*R31</f>
        <v>67813.87198193104</v>
      </c>
      <c r="U31" s="41">
        <f>T31*GWPs!$C$6</f>
        <v>1424091.3116205516</v>
      </c>
      <c r="W31" s="66">
        <v>1.5</v>
      </c>
      <c r="X31" s="74">
        <f>W31*2.20462262*1055.05585/1000000</f>
        <v>0.0034889999884099897</v>
      </c>
      <c r="Y31" s="75">
        <f>X31*0.95</f>
        <v>0.00331454998898949</v>
      </c>
      <c r="Z31" s="75"/>
      <c r="AA31" s="41">
        <f>G31*Y31</f>
        <v>101720.80797289652</v>
      </c>
      <c r="AB31" s="41">
        <f>AA31*GWPs!$D$6</f>
        <v>31533450.47159792</v>
      </c>
    </row>
    <row r="32" spans="1:28" ht="12.75">
      <c r="A32" t="s">
        <v>264</v>
      </c>
      <c r="B32" s="1">
        <f>'EPA Part 75 data'!I106*2000</f>
        <v>15490287696.000002</v>
      </c>
      <c r="C32" s="54"/>
      <c r="D32" s="43" t="s">
        <v>343</v>
      </c>
      <c r="E32" s="32" t="s">
        <v>43</v>
      </c>
      <c r="F32" s="1">
        <f>'Form 923 Generation and Fuel Da'!T704-'Form 923 Generation and Fuel Da'!W704</f>
        <v>0</v>
      </c>
      <c r="G32" s="1">
        <f>'Form 923 Generation and Fuel Da'!T704</f>
        <v>2413340</v>
      </c>
      <c r="I32" s="42"/>
      <c r="J32" s="42"/>
      <c r="K32" s="42"/>
      <c r="L32" s="77">
        <f>'Electric Power Annual Table A3'!C$22</f>
        <v>212.58</v>
      </c>
      <c r="M32" s="72"/>
      <c r="N32" s="41">
        <f>F32*L32</f>
        <v>0</v>
      </c>
      <c r="P32" s="65">
        <v>1</v>
      </c>
      <c r="Q32" s="74">
        <f aca="true" t="shared" si="7" ref="Q32:Q44">P32*2.20462262*1055.05585/1000000</f>
        <v>0.002325999992273327</v>
      </c>
      <c r="R32" s="75">
        <f>Q32*0.95</f>
        <v>0.0022096999926596605</v>
      </c>
      <c r="S32" s="75"/>
      <c r="T32" s="41">
        <f>G32*R32</f>
        <v>5332.757380285265</v>
      </c>
      <c r="U32" s="41">
        <f>T32*GWPs!$C$6</f>
        <v>111987.90498599056</v>
      </c>
      <c r="W32" s="66">
        <v>1.5</v>
      </c>
      <c r="X32" s="74">
        <f aca="true" t="shared" si="8" ref="X32:X44">W32*2.20462262*1055.05585/1000000</f>
        <v>0.0034889999884099897</v>
      </c>
      <c r="Y32" s="75">
        <f>X32*0.95</f>
        <v>0.00331454998898949</v>
      </c>
      <c r="Z32" s="75"/>
      <c r="AA32" s="41">
        <f>G32*Y32</f>
        <v>7999.136070427896</v>
      </c>
      <c r="AB32" s="41">
        <f>AA32*GWPs!$D$6</f>
        <v>2479732.181832648</v>
      </c>
    </row>
    <row r="33" spans="1:28" ht="12.75">
      <c r="A33" t="s">
        <v>195</v>
      </c>
      <c r="B33" s="40">
        <f>U45</f>
        <v>26147285.39148533</v>
      </c>
      <c r="C33" s="54"/>
      <c r="D33" s="43" t="s">
        <v>331</v>
      </c>
      <c r="E33" s="32" t="s">
        <v>41</v>
      </c>
      <c r="F33" s="1">
        <f>'Form 923 Generation and Fuel Da'!T705-'Form 923 Generation and Fuel Da'!W705</f>
        <v>72746</v>
      </c>
      <c r="G33" s="1">
        <f>'Form 923 Generation and Fuel Da'!T705</f>
        <v>434612</v>
      </c>
      <c r="I33" s="42"/>
      <c r="J33" s="42"/>
      <c r="K33" s="42"/>
      <c r="L33" s="77">
        <f>'Electric Power Annual Table A3'!C$10</f>
        <v>173.72</v>
      </c>
      <c r="M33" s="72"/>
      <c r="N33" s="41">
        <f>F33*L33</f>
        <v>12637435.12</v>
      </c>
      <c r="P33" s="65">
        <v>3</v>
      </c>
      <c r="Q33" s="74">
        <f t="shared" si="7"/>
        <v>0.006977999976819979</v>
      </c>
      <c r="R33" s="75">
        <f>Q33*0.95</f>
        <v>0.00662909997797898</v>
      </c>
      <c r="S33" s="75"/>
      <c r="T33" s="41">
        <f>G33*R33</f>
        <v>2881.0863996294006</v>
      </c>
      <c r="U33" s="41">
        <f>T33*GWPs!$C$6</f>
        <v>60502.81439221741</v>
      </c>
      <c r="W33" s="66">
        <v>0.6</v>
      </c>
      <c r="X33" s="74">
        <f t="shared" si="8"/>
        <v>0.001395599995363996</v>
      </c>
      <c r="Y33" s="75">
        <f>X33*0.95</f>
        <v>0.0013258199955957961</v>
      </c>
      <c r="Z33" s="75"/>
      <c r="AA33" s="41">
        <f>G33*Y33</f>
        <v>576.2172799258801</v>
      </c>
      <c r="AB33" s="41">
        <f>AA33*GWPs!$D$6</f>
        <v>178627.35677702283</v>
      </c>
    </row>
    <row r="34" spans="1:28" ht="12.75">
      <c r="A34" t="s">
        <v>196</v>
      </c>
      <c r="B34" s="40">
        <f>AB45</f>
        <v>84377381.50807266</v>
      </c>
      <c r="C34" s="54"/>
      <c r="D34" s="43" t="s">
        <v>330</v>
      </c>
      <c r="E34" s="32" t="s">
        <v>36</v>
      </c>
      <c r="F34" s="1">
        <f>'Form 923 Generation and Fuel Da'!T706-'Form 923 Generation and Fuel Da'!W706</f>
        <v>4655991</v>
      </c>
      <c r="G34" s="1">
        <f>'Form 923 Generation and Fuel Da'!T706</f>
        <v>65390826</v>
      </c>
      <c r="I34" s="42"/>
      <c r="J34" s="42"/>
      <c r="K34" s="42"/>
      <c r="L34" s="77">
        <f>'Electric Power Annual Table A3'!C$17</f>
        <v>116.97</v>
      </c>
      <c r="M34" s="72"/>
      <c r="N34" s="41">
        <f>F34*L34</f>
        <v>544611267.27</v>
      </c>
      <c r="P34" s="65">
        <v>1</v>
      </c>
      <c r="Q34" s="74">
        <f t="shared" si="7"/>
        <v>0.002325999992273327</v>
      </c>
      <c r="R34" s="75">
        <f>Q34*0.9</f>
        <v>0.002093399993045994</v>
      </c>
      <c r="S34" s="75"/>
      <c r="T34" s="41">
        <f>G34*R34</f>
        <v>136889.15469367182</v>
      </c>
      <c r="U34" s="41">
        <f>T34*GWPs!$C$6</f>
        <v>2874672.248567108</v>
      </c>
      <c r="W34" s="66">
        <v>0.1</v>
      </c>
      <c r="X34" s="74">
        <f t="shared" si="8"/>
        <v>0.00023259999922733269</v>
      </c>
      <c r="Y34" s="75">
        <f>X34*0.9</f>
        <v>0.00020933999930459942</v>
      </c>
      <c r="Z34" s="75"/>
      <c r="AA34" s="41">
        <f>G34*Y34</f>
        <v>13688.91546936718</v>
      </c>
      <c r="AB34" s="41">
        <f>AA34*GWPs!$D$6</f>
        <v>4243563.795503826</v>
      </c>
    </row>
    <row r="35" spans="1:28" ht="12.75">
      <c r="A35" t="s">
        <v>197</v>
      </c>
      <c r="B35" s="40">
        <f>U51</f>
        <v>17335256.390455782</v>
      </c>
      <c r="C35" s="54"/>
      <c r="D35" s="48" t="s">
        <v>339</v>
      </c>
      <c r="E35" s="68" t="s">
        <v>106</v>
      </c>
      <c r="F35" s="1">
        <f>'Form 923 Generation and Fuel Da'!T707-'Form 923 Generation and Fuel Da'!W707</f>
        <v>0</v>
      </c>
      <c r="G35" s="1">
        <f>'Form 923 Generation and Fuel Da'!T707</f>
        <v>0</v>
      </c>
      <c r="L35" s="10"/>
      <c r="M35" s="42">
        <f>AVERAGE(L31:L34,K36,L38:L43,K47:K50)</f>
        <v>182.44112978734907</v>
      </c>
      <c r="N35" s="41">
        <f>F35*M35</f>
        <v>0</v>
      </c>
      <c r="P35" s="1"/>
      <c r="Q35" s="74"/>
      <c r="R35" s="75"/>
      <c r="S35" s="74">
        <f>AVERAGE(R31:R34,R36,R38:R43,R47:R50)</f>
        <v>0.024833926584171547</v>
      </c>
      <c r="T35" s="41">
        <f>G35*S35</f>
        <v>0</v>
      </c>
      <c r="U35" s="41">
        <f>T35*GWPs!$C$6</f>
        <v>0</v>
      </c>
      <c r="W35" s="62"/>
      <c r="X35" s="74"/>
      <c r="Y35" s="75"/>
      <c r="Z35" s="74">
        <f>AVERAGE(Y31:Y34,Y36,Y38:Y43,Y47:Y50)</f>
        <v>0.004075151986462868</v>
      </c>
      <c r="AA35" s="41">
        <f>G35*Z35</f>
        <v>0</v>
      </c>
      <c r="AB35" s="41">
        <f>AA35*GWPs!$D$6</f>
        <v>0</v>
      </c>
    </row>
    <row r="36" spans="1:28" ht="12.75">
      <c r="A36" t="s">
        <v>198</v>
      </c>
      <c r="B36" s="40">
        <f>AB51</f>
        <v>34107619.45156511</v>
      </c>
      <c r="C36" s="54"/>
      <c r="D36" s="43" t="s">
        <v>344</v>
      </c>
      <c r="E36" s="32" t="s">
        <v>29</v>
      </c>
      <c r="F36" s="1">
        <f>'Form 923 Generation and Fuel Da'!T708-'Form 923 Generation and Fuel Da'!W708</f>
        <v>10312448.959999999</v>
      </c>
      <c r="G36" s="1">
        <f>'Form 923 Generation and Fuel Da'!T708</f>
        <v>10312448.959999999</v>
      </c>
      <c r="I36" s="65">
        <v>91700</v>
      </c>
      <c r="J36" s="42">
        <f>I36*2.20462262*1055.05585/1000000</f>
        <v>213.29419929146405</v>
      </c>
      <c r="K36" s="73">
        <f>J36*0.95</f>
        <v>202.62948932689085</v>
      </c>
      <c r="L36" s="72"/>
      <c r="M36" s="63"/>
      <c r="N36" s="41">
        <f>F36*K36</f>
        <v>2089606266.4744265</v>
      </c>
      <c r="P36" s="65">
        <v>30</v>
      </c>
      <c r="Q36" s="74">
        <f t="shared" si="7"/>
        <v>0.06977999976819979</v>
      </c>
      <c r="R36" s="75">
        <f aca="true" t="shared" si="9" ref="R36:R43">Q36*0.95</f>
        <v>0.06629099977978979</v>
      </c>
      <c r="S36" s="75"/>
      <c r="T36" s="41">
        <f>G36*R36</f>
        <v>683622.5517364534</v>
      </c>
      <c r="U36" s="41">
        <f>T36*GWPs!$C$6</f>
        <v>14356073.586465523</v>
      </c>
      <c r="W36" s="65">
        <v>4</v>
      </c>
      <c r="X36" s="74">
        <f t="shared" si="8"/>
        <v>0.009303999969093308</v>
      </c>
      <c r="Y36" s="75">
        <f aca="true" t="shared" si="10" ref="Y36:Y43">X36*0.95</f>
        <v>0.008838799970638642</v>
      </c>
      <c r="Z36" s="75"/>
      <c r="AA36" s="41">
        <f>G36*Y36</f>
        <v>91149.67356486048</v>
      </c>
      <c r="AB36" s="41">
        <f>AA36*GWPs!$D$6</f>
        <v>28256398.805106748</v>
      </c>
    </row>
    <row r="37" spans="3:28" ht="12.75">
      <c r="C37" s="54"/>
      <c r="D37" s="43" t="s">
        <v>345</v>
      </c>
      <c r="E37" s="69" t="s">
        <v>66</v>
      </c>
      <c r="F37" s="1">
        <f>'Form 923 Generation and Fuel Da'!T709-'Form 923 Generation and Fuel Da'!W709</f>
        <v>0</v>
      </c>
      <c r="G37" s="1">
        <f>'Form 923 Generation and Fuel Da'!T709</f>
        <v>0</v>
      </c>
      <c r="I37" s="1"/>
      <c r="J37" s="42"/>
      <c r="K37" s="73"/>
      <c r="L37" s="10"/>
      <c r="M37" s="42">
        <f>AVERAGE(L31:L34,K36,L38:L43,K47:K50)</f>
        <v>182.44112978734907</v>
      </c>
      <c r="N37" s="41">
        <f>F37*M37</f>
        <v>0</v>
      </c>
      <c r="P37" s="1"/>
      <c r="Q37" s="74"/>
      <c r="R37" s="75"/>
      <c r="S37" s="74">
        <f>AVERAGE(R31:R34,R36,R38:R43,R47:R50)</f>
        <v>0.024833926584171547</v>
      </c>
      <c r="T37" s="41">
        <f>G37*S37</f>
        <v>0</v>
      </c>
      <c r="U37" s="41">
        <f>T37*GWPs!$C$6</f>
        <v>0</v>
      </c>
      <c r="W37" s="62"/>
      <c r="X37" s="74"/>
      <c r="Y37" s="75"/>
      <c r="Z37" s="74">
        <f>AVERAGE(Y31:Y34,Y36,Y38:Y43,Y47:Y50)</f>
        <v>0.004075151986462868</v>
      </c>
      <c r="AA37" s="41">
        <f>G37*Z37</f>
        <v>0</v>
      </c>
      <c r="AB37" s="41">
        <f>AA37*GWPs!$D$6</f>
        <v>0</v>
      </c>
    </row>
    <row r="38" spans="3:28" ht="12.75">
      <c r="C38" s="54"/>
      <c r="D38" s="43" t="s">
        <v>340</v>
      </c>
      <c r="E38" s="32" t="s">
        <v>372</v>
      </c>
      <c r="F38" s="1">
        <f>'Form 923 Generation and Fuel Da'!T710-'Form 923 Generation and Fuel Da'!W710</f>
        <v>2853981</v>
      </c>
      <c r="G38" s="1">
        <f>'Form 923 Generation and Fuel Da'!T710</f>
        <v>2853981</v>
      </c>
      <c r="I38" s="41"/>
      <c r="J38" s="42"/>
      <c r="K38" s="47"/>
      <c r="L38" s="77">
        <f>'Electric Power Annual Table A3'!C$23</f>
        <v>189.538</v>
      </c>
      <c r="M38" s="72"/>
      <c r="N38" s="41">
        <f aca="true" t="shared" si="11" ref="N38:N44">F38*L38</f>
        <v>540937850.778</v>
      </c>
      <c r="P38" s="64">
        <v>30</v>
      </c>
      <c r="Q38" s="74">
        <f t="shared" si="7"/>
        <v>0.06977999976819979</v>
      </c>
      <c r="R38" s="75">
        <f t="shared" si="9"/>
        <v>0.06629099977978979</v>
      </c>
      <c r="S38" s="75"/>
      <c r="T38" s="41">
        <f aca="true" t="shared" si="12" ref="T38:T44">G38*R38</f>
        <v>189193.25384252425</v>
      </c>
      <c r="U38" s="41">
        <f>T38*GWPs!$C$6</f>
        <v>3973058.3306930093</v>
      </c>
      <c r="W38" s="64">
        <v>4</v>
      </c>
      <c r="X38" s="74">
        <f t="shared" si="8"/>
        <v>0.009303999969093308</v>
      </c>
      <c r="Y38" s="75">
        <f t="shared" si="10"/>
        <v>0.008838799970638642</v>
      </c>
      <c r="Z38" s="75"/>
      <c r="AA38" s="41">
        <f aca="true" t="shared" si="13" ref="AA38:AA44">G38*Y38</f>
        <v>25225.767179003244</v>
      </c>
      <c r="AB38" s="41">
        <f>AA38*GWPs!$D$6</f>
        <v>7819987.825491006</v>
      </c>
    </row>
    <row r="39" spans="3:28" ht="12.75">
      <c r="C39" s="54"/>
      <c r="D39" s="43" t="s">
        <v>333</v>
      </c>
      <c r="E39" s="32" t="s">
        <v>53</v>
      </c>
      <c r="F39" s="1">
        <f>'Form 923 Generation and Fuel Da'!T711-'Form 923 Generation and Fuel Da'!W711</f>
        <v>0</v>
      </c>
      <c r="G39" s="1">
        <f>'Form 923 Generation and Fuel Da'!T711</f>
        <v>0</v>
      </c>
      <c r="I39" s="41"/>
      <c r="J39" s="42"/>
      <c r="K39" s="47"/>
      <c r="L39" s="77">
        <f>'Electric Power Annual Table A3'!C$18</f>
        <v>225.13</v>
      </c>
      <c r="M39" s="72"/>
      <c r="N39" s="41">
        <f t="shared" si="11"/>
        <v>0</v>
      </c>
      <c r="P39" s="65">
        <v>3</v>
      </c>
      <c r="Q39" s="74">
        <f t="shared" si="7"/>
        <v>0.006977999976819979</v>
      </c>
      <c r="R39" s="75">
        <f t="shared" si="9"/>
        <v>0.00662909997797898</v>
      </c>
      <c r="S39" s="75"/>
      <c r="T39" s="41">
        <f t="shared" si="12"/>
        <v>0</v>
      </c>
      <c r="U39" s="41">
        <f>T39*GWPs!$C$6</f>
        <v>0</v>
      </c>
      <c r="W39" s="66">
        <v>0.6</v>
      </c>
      <c r="X39" s="74">
        <f t="shared" si="8"/>
        <v>0.001395599995363996</v>
      </c>
      <c r="Y39" s="75">
        <f t="shared" si="10"/>
        <v>0.0013258199955957961</v>
      </c>
      <c r="Z39" s="75"/>
      <c r="AA39" s="41">
        <f t="shared" si="13"/>
        <v>0</v>
      </c>
      <c r="AB39" s="41">
        <f>AA39*GWPs!$D$6</f>
        <v>0</v>
      </c>
    </row>
    <row r="40" spans="3:28" ht="12.75">
      <c r="C40" s="54"/>
      <c r="D40" s="43" t="s">
        <v>332</v>
      </c>
      <c r="E40" s="32" t="s">
        <v>50</v>
      </c>
      <c r="F40" s="1">
        <f>'Form 923 Generation and Fuel Da'!T712-'Form 923 Generation and Fuel Da'!W712</f>
        <v>0</v>
      </c>
      <c r="G40" s="1">
        <f>'Form 923 Generation and Fuel Da'!T712</f>
        <v>23783044</v>
      </c>
      <c r="I40" s="41"/>
      <c r="J40" s="42"/>
      <c r="K40" s="47"/>
      <c r="L40" s="77">
        <f>'Electric Power Annual Table A3'!C$20</f>
        <v>173.72</v>
      </c>
      <c r="M40" s="72"/>
      <c r="N40" s="41">
        <f t="shared" si="11"/>
        <v>0</v>
      </c>
      <c r="P40" s="65">
        <v>3</v>
      </c>
      <c r="Q40" s="74">
        <f t="shared" si="7"/>
        <v>0.006977999976819979</v>
      </c>
      <c r="R40" s="75">
        <f t="shared" si="9"/>
        <v>0.00662909997797898</v>
      </c>
      <c r="S40" s="75"/>
      <c r="T40" s="41">
        <f t="shared" si="12"/>
        <v>157660.17645667313</v>
      </c>
      <c r="U40" s="41">
        <f>T40*GWPs!$C$6</f>
        <v>3310863.705590136</v>
      </c>
      <c r="W40" s="66">
        <v>0.6</v>
      </c>
      <c r="X40" s="74">
        <f t="shared" si="8"/>
        <v>0.001395599995363996</v>
      </c>
      <c r="Y40" s="75">
        <f t="shared" si="10"/>
        <v>0.0013258199955957961</v>
      </c>
      <c r="Z40" s="75"/>
      <c r="AA40" s="41">
        <f t="shared" si="13"/>
        <v>31532.035291334625</v>
      </c>
      <c r="AB40" s="41">
        <f>AA40*GWPs!$D$6</f>
        <v>9774930.940313734</v>
      </c>
    </row>
    <row r="41" spans="3:28" ht="12.75">
      <c r="C41" s="54"/>
      <c r="D41" s="43" t="s">
        <v>334</v>
      </c>
      <c r="E41" s="32" t="s">
        <v>54</v>
      </c>
      <c r="F41" s="1">
        <f>'Form 923 Generation and Fuel Da'!T713-'Form 923 Generation and Fuel Da'!W713</f>
        <v>91455</v>
      </c>
      <c r="G41" s="1">
        <f>'Form 923 Generation and Fuel Da'!T713</f>
        <v>102426</v>
      </c>
      <c r="I41" s="1"/>
      <c r="J41" s="42"/>
      <c r="K41" s="73"/>
      <c r="L41" s="77">
        <f>'Electric Power Annual Table A3'!C$12</f>
        <v>156.258</v>
      </c>
      <c r="M41" s="72"/>
      <c r="N41" s="41">
        <f t="shared" si="11"/>
        <v>14290575.39</v>
      </c>
      <c r="P41" s="65">
        <v>3</v>
      </c>
      <c r="Q41" s="74">
        <f t="shared" si="7"/>
        <v>0.006977999976819979</v>
      </c>
      <c r="R41" s="75">
        <f t="shared" si="9"/>
        <v>0.00662909997797898</v>
      </c>
      <c r="S41" s="75"/>
      <c r="T41" s="41">
        <f t="shared" si="12"/>
        <v>678.992194344475</v>
      </c>
      <c r="U41" s="41">
        <f>T41*GWPs!$C$6</f>
        <v>14258.836081233976</v>
      </c>
      <c r="W41" s="66">
        <v>0.6</v>
      </c>
      <c r="X41" s="74">
        <f t="shared" si="8"/>
        <v>0.001395599995363996</v>
      </c>
      <c r="Y41" s="75">
        <f t="shared" si="10"/>
        <v>0.0013258199955957961</v>
      </c>
      <c r="Z41" s="75"/>
      <c r="AA41" s="41">
        <f t="shared" si="13"/>
        <v>135.798438868895</v>
      </c>
      <c r="AB41" s="41">
        <f>AA41*GWPs!$D$6</f>
        <v>42097.51604935745</v>
      </c>
    </row>
    <row r="42" spans="3:28" ht="12.75">
      <c r="C42" s="54"/>
      <c r="D42" s="43" t="s">
        <v>335</v>
      </c>
      <c r="E42" s="32" t="s">
        <v>63</v>
      </c>
      <c r="F42" s="1">
        <f>'Form 923 Generation and Fuel Da'!T714-'Form 923 Generation and Fuel Da'!W714</f>
        <v>39017</v>
      </c>
      <c r="G42" s="1">
        <f>'Form 923 Generation and Fuel Da'!T714</f>
        <v>41829</v>
      </c>
      <c r="I42" s="1"/>
      <c r="J42" s="42"/>
      <c r="K42" s="73"/>
      <c r="L42" s="77">
        <f>'Electric Power Annual Table A3'!C$13</f>
        <v>159.41</v>
      </c>
      <c r="M42" s="72"/>
      <c r="N42" s="41">
        <f t="shared" si="11"/>
        <v>6219699.97</v>
      </c>
      <c r="P42" s="65">
        <v>3</v>
      </c>
      <c r="Q42" s="74">
        <f t="shared" si="7"/>
        <v>0.006977999976819979</v>
      </c>
      <c r="R42" s="75">
        <f t="shared" si="9"/>
        <v>0.00662909997797898</v>
      </c>
      <c r="S42" s="75"/>
      <c r="T42" s="41">
        <f t="shared" si="12"/>
        <v>277.28862297888276</v>
      </c>
      <c r="U42" s="41">
        <f>T42*GWPs!$C$6</f>
        <v>5823.061082556538</v>
      </c>
      <c r="W42" s="66">
        <v>0.6</v>
      </c>
      <c r="X42" s="74">
        <f t="shared" si="8"/>
        <v>0.001395599995363996</v>
      </c>
      <c r="Y42" s="75">
        <f t="shared" si="10"/>
        <v>0.0013258199955957961</v>
      </c>
      <c r="Z42" s="75"/>
      <c r="AA42" s="41">
        <f t="shared" si="13"/>
        <v>55.457724595776554</v>
      </c>
      <c r="AB42" s="41">
        <f>AA42*GWPs!$D$6</f>
        <v>17191.894624690733</v>
      </c>
    </row>
    <row r="43" spans="3:28" ht="12.75">
      <c r="C43" s="54"/>
      <c r="D43" s="43" t="s">
        <v>336</v>
      </c>
      <c r="E43" s="32" t="s">
        <v>60</v>
      </c>
      <c r="F43" s="1">
        <f>'Form 923 Generation and Fuel Da'!T715-'Form 923 Generation and Fuel Da'!W715</f>
        <v>11460</v>
      </c>
      <c r="G43" s="1">
        <f>'Form 923 Generation and Fuel Da'!T715</f>
        <v>11460</v>
      </c>
      <c r="I43" s="1"/>
      <c r="J43" s="42"/>
      <c r="K43" s="73"/>
      <c r="L43" s="77">
        <f>'Electric Power Annual Table A3'!C$25</f>
        <v>163.61</v>
      </c>
      <c r="M43" s="72"/>
      <c r="N43" s="41">
        <f t="shared" si="11"/>
        <v>1874970.6</v>
      </c>
      <c r="P43" s="65">
        <v>30</v>
      </c>
      <c r="Q43" s="74">
        <f t="shared" si="7"/>
        <v>0.06977999976819979</v>
      </c>
      <c r="R43" s="75">
        <f t="shared" si="9"/>
        <v>0.06629099977978979</v>
      </c>
      <c r="S43" s="75"/>
      <c r="T43" s="41">
        <f t="shared" si="12"/>
        <v>759.694857476391</v>
      </c>
      <c r="U43" s="41">
        <f>T43*GWPs!$C$6</f>
        <v>15953.592007004212</v>
      </c>
      <c r="W43" s="65">
        <v>4</v>
      </c>
      <c r="X43" s="74">
        <f t="shared" si="8"/>
        <v>0.009303999969093308</v>
      </c>
      <c r="Y43" s="55">
        <f t="shared" si="10"/>
        <v>0.008838799970638642</v>
      </c>
      <c r="Z43" s="55"/>
      <c r="AA43" s="41">
        <f t="shared" si="13"/>
        <v>101.29264766351884</v>
      </c>
      <c r="AB43" s="41">
        <f>AA43*GWPs!$D$6</f>
        <v>31400.72077569084</v>
      </c>
    </row>
    <row r="44" spans="3:28" ht="12.75">
      <c r="C44" s="54"/>
      <c r="D44" s="43" t="s">
        <v>397</v>
      </c>
      <c r="E44" s="32" t="s">
        <v>392</v>
      </c>
      <c r="F44" s="1">
        <f>'Form 923 Generation and Fuel Da'!T716-'Form 923 Generation and Fuel Da'!W716</f>
        <v>0</v>
      </c>
      <c r="G44" s="1">
        <f>'Form 923 Generation and Fuel Da'!T716</f>
        <v>0</v>
      </c>
      <c r="I44" s="1"/>
      <c r="J44" s="42"/>
      <c r="K44" s="73"/>
      <c r="L44" s="77">
        <f>'Electric Power Annual Table A3'!C19</f>
        <v>139.04</v>
      </c>
      <c r="M44" s="72"/>
      <c r="N44" s="41">
        <f t="shared" si="11"/>
        <v>0</v>
      </c>
      <c r="P44" s="65">
        <v>1</v>
      </c>
      <c r="Q44" s="74">
        <f t="shared" si="7"/>
        <v>0.002325999992273327</v>
      </c>
      <c r="R44" s="75">
        <f>Q44*0.9</f>
        <v>0.002093399993045994</v>
      </c>
      <c r="S44" s="75"/>
      <c r="T44" s="41">
        <f t="shared" si="12"/>
        <v>0</v>
      </c>
      <c r="U44" s="41">
        <f>T44*GWPs!$C$6</f>
        <v>0</v>
      </c>
      <c r="W44" s="66">
        <v>0.1</v>
      </c>
      <c r="X44" s="74">
        <f t="shared" si="8"/>
        <v>0.00023259999922733269</v>
      </c>
      <c r="Y44" s="55">
        <f>X44*0.9</f>
        <v>0.00020933999930459942</v>
      </c>
      <c r="Z44" s="55"/>
      <c r="AA44" s="41">
        <f t="shared" si="13"/>
        <v>0</v>
      </c>
      <c r="AB44" s="41">
        <f>AA44*GWPs!$D$6</f>
        <v>0</v>
      </c>
    </row>
    <row r="45" spans="3:28" ht="12.75">
      <c r="C45" s="54"/>
      <c r="D45" s="43"/>
      <c r="F45" s="1"/>
      <c r="G45" s="1"/>
      <c r="I45" s="1"/>
      <c r="J45" s="42"/>
      <c r="K45" s="73"/>
      <c r="L45" s="42"/>
      <c r="M45" s="42"/>
      <c r="N45" s="44">
        <f>SUM(N31:N44)</f>
        <v>6454083381.652427</v>
      </c>
      <c r="P45" s="1"/>
      <c r="Q45" s="42"/>
      <c r="R45" s="73"/>
      <c r="S45" s="73"/>
      <c r="T45" s="41"/>
      <c r="U45" s="44">
        <f>SUM(U31:U44)</f>
        <v>26147285.39148533</v>
      </c>
      <c r="W45" s="61"/>
      <c r="X45" s="42"/>
      <c r="Y45" s="73"/>
      <c r="Z45" s="73"/>
      <c r="AA45" s="41"/>
      <c r="AB45" s="44">
        <f>SUM(AB31:AB44)</f>
        <v>84377381.50807266</v>
      </c>
    </row>
    <row r="46" spans="1:28" ht="12.75">
      <c r="A46" s="45" t="s">
        <v>199</v>
      </c>
      <c r="B46" s="38">
        <f>N51</f>
        <v>2813980153.971679</v>
      </c>
      <c r="C46" s="54"/>
      <c r="D46" s="36" t="s">
        <v>200</v>
      </c>
      <c r="F46" s="1"/>
      <c r="G46" s="1"/>
      <c r="I46" s="1"/>
      <c r="J46" s="42"/>
      <c r="K46" s="73"/>
      <c r="L46" s="42"/>
      <c r="M46" s="42"/>
      <c r="N46" s="44"/>
      <c r="P46" s="1"/>
      <c r="Q46" s="42"/>
      <c r="R46" s="73"/>
      <c r="S46" s="73"/>
      <c r="T46" s="41"/>
      <c r="U46" s="44"/>
      <c r="W46" s="61"/>
      <c r="X46" s="42"/>
      <c r="Y46" s="73"/>
      <c r="Z46" s="73"/>
      <c r="AA46" s="41"/>
      <c r="AB46" s="44"/>
    </row>
    <row r="47" spans="2:28" ht="12.75">
      <c r="B47" s="1"/>
      <c r="C47" s="54"/>
      <c r="D47" s="48" t="s">
        <v>338</v>
      </c>
      <c r="E47" s="59" t="s">
        <v>51</v>
      </c>
      <c r="F47" s="1">
        <f>'Form 923 Generation and Fuel Da'!T718-'Form 923 Generation and Fuel Da'!W718</f>
        <v>580984</v>
      </c>
      <c r="G47" s="1">
        <f>'Form 923 Generation and Fuel Da'!T718</f>
        <v>580984</v>
      </c>
      <c r="I47" s="65">
        <v>54600</v>
      </c>
      <c r="J47" s="42">
        <f>I47*2.20462262*1055.05585/1000000</f>
        <v>126.99959957812365</v>
      </c>
      <c r="K47" s="47">
        <f>J47*0.9</f>
        <v>114.29963962031128</v>
      </c>
      <c r="L47" s="42"/>
      <c r="M47" s="42"/>
      <c r="N47" s="41">
        <f>F47*K47</f>
        <v>66406261.82516693</v>
      </c>
      <c r="P47" s="65">
        <v>1</v>
      </c>
      <c r="Q47" s="74">
        <f>P47*2.20462262*1055.05585/1000000</f>
        <v>0.002325999992273327</v>
      </c>
      <c r="R47" s="55">
        <f>Q47*0.9</f>
        <v>0.002093399993045994</v>
      </c>
      <c r="S47" s="55"/>
      <c r="T47" s="41">
        <f>G47*R47</f>
        <v>1216.231901559834</v>
      </c>
      <c r="U47" s="41">
        <f>T47*GWPs!$C$6</f>
        <v>25540.869932756512</v>
      </c>
      <c r="W47" s="66">
        <v>0.1</v>
      </c>
      <c r="X47" s="74">
        <f>W47*2.20462262*1055.05585/1000000</f>
        <v>0.00023259999922733269</v>
      </c>
      <c r="Y47" s="55">
        <f>X47*0.9</f>
        <v>0.00020933999930459942</v>
      </c>
      <c r="Z47" s="55"/>
      <c r="AA47" s="41">
        <f>G47*Y47</f>
        <v>121.6231901559834</v>
      </c>
      <c r="AB47" s="41">
        <f>AA47*GWPs!$D$6</f>
        <v>37703.18894835485</v>
      </c>
    </row>
    <row r="48" spans="3:28" ht="12.75">
      <c r="C48" s="54"/>
      <c r="D48" s="48" t="s">
        <v>341</v>
      </c>
      <c r="E48" s="59" t="s">
        <v>28</v>
      </c>
      <c r="F48" s="1">
        <f>'Form 923 Generation and Fuel Da'!T719-'Form 923 Generation and Fuel Da'!W719</f>
        <v>13124935.04</v>
      </c>
      <c r="G48" s="1">
        <f>'Form 923 Generation and Fuel Da'!T719</f>
        <v>13124935.04</v>
      </c>
      <c r="I48" s="65">
        <v>100000</v>
      </c>
      <c r="J48" s="42">
        <f>I48*2.20462262*1055.05585/1000000</f>
        <v>232.5999992273327</v>
      </c>
      <c r="K48" s="73">
        <f>J48*0.9</f>
        <v>209.33999930459942</v>
      </c>
      <c r="L48" s="42"/>
      <c r="M48" s="42"/>
      <c r="N48" s="41">
        <f>F48*K48</f>
        <v>2747573892.1465125</v>
      </c>
      <c r="P48" s="65">
        <v>30</v>
      </c>
      <c r="Q48" s="74">
        <f>P48*2.20462262*1055.05585/1000000</f>
        <v>0.06977999976819979</v>
      </c>
      <c r="R48" s="55">
        <f>Q48*0.9</f>
        <v>0.06280199979137982</v>
      </c>
      <c r="S48" s="55"/>
      <c r="T48" s="41">
        <f>G48*R48</f>
        <v>824272.1676439536</v>
      </c>
      <c r="U48" s="41">
        <f>T48*GWPs!$C$6</f>
        <v>17309715.520523027</v>
      </c>
      <c r="W48" s="65">
        <v>4</v>
      </c>
      <c r="X48" s="74">
        <f>W48*2.20462262*1055.05585/1000000</f>
        <v>0.009303999969093308</v>
      </c>
      <c r="Y48" s="55">
        <f>X48*0.9</f>
        <v>0.008373599972183976</v>
      </c>
      <c r="Z48" s="55"/>
      <c r="AA48" s="41">
        <f>G48*Y48</f>
        <v>109902.95568586049</v>
      </c>
      <c r="AB48" s="41">
        <f>AA48*GWPs!$D$6</f>
        <v>34069916.26261675</v>
      </c>
    </row>
    <row r="49" spans="3:28" ht="12.75">
      <c r="C49" s="54"/>
      <c r="D49" s="48" t="s">
        <v>337</v>
      </c>
      <c r="E49" s="59" t="s">
        <v>105</v>
      </c>
      <c r="F49" s="1">
        <f>'Form 923 Generation and Fuel Da'!T720-'Form 923 Generation and Fuel Da'!W720</f>
        <v>0</v>
      </c>
      <c r="G49" s="1">
        <f>'Form 923 Generation and Fuel Da'!T720</f>
        <v>0</v>
      </c>
      <c r="I49" s="65">
        <v>95300</v>
      </c>
      <c r="J49" s="42">
        <f>I49*2.20462262*1055.05585/1000000</f>
        <v>221.66779926364802</v>
      </c>
      <c r="K49" s="73">
        <f>J49*0.9</f>
        <v>199.50101933728322</v>
      </c>
      <c r="L49" s="42"/>
      <c r="M49" s="42"/>
      <c r="N49" s="41">
        <f>F49*K49</f>
        <v>0</v>
      </c>
      <c r="P49" s="65">
        <v>3</v>
      </c>
      <c r="Q49" s="74">
        <f>P49*2.20462262*1055.05585/1000000</f>
        <v>0.006977999976819979</v>
      </c>
      <c r="R49" s="55">
        <f>Q49*0.9</f>
        <v>0.006280199979137982</v>
      </c>
      <c r="S49" s="55"/>
      <c r="T49" s="41">
        <f>G49*R49</f>
        <v>0</v>
      </c>
      <c r="U49" s="41">
        <f>T49*GWPs!$C$6</f>
        <v>0</v>
      </c>
      <c r="W49" s="65">
        <v>2</v>
      </c>
      <c r="X49" s="74">
        <f>W49*2.20462262*1055.05585/1000000</f>
        <v>0.004651999984546654</v>
      </c>
      <c r="Y49" s="55">
        <f>X49*0.9</f>
        <v>0.004186799986091988</v>
      </c>
      <c r="Z49" s="55"/>
      <c r="AA49" s="41">
        <f>G49*Y49</f>
        <v>0</v>
      </c>
      <c r="AB49" s="41">
        <f>AA49*GWPs!$D$6</f>
        <v>0</v>
      </c>
    </row>
    <row r="50" spans="2:28" ht="12.75">
      <c r="B50" s="40"/>
      <c r="C50" s="54"/>
      <c r="D50" s="48" t="s">
        <v>346</v>
      </c>
      <c r="E50" s="59" t="s">
        <v>57</v>
      </c>
      <c r="F50" s="1">
        <f>'Form 923 Generation and Fuel Da'!T721-'Form 923 Generation and Fuel Da'!W721</f>
        <v>0</v>
      </c>
      <c r="G50" s="1">
        <f>'Form 923 Generation and Fuel Da'!T721</f>
        <v>0</v>
      </c>
      <c r="I50" s="65">
        <v>112000</v>
      </c>
      <c r="J50" s="42">
        <f>I50*2.20462262*1055.05585/1000000</f>
        <v>260.5119991346126</v>
      </c>
      <c r="K50" s="47">
        <f>J50*0.9</f>
        <v>234.46079922115135</v>
      </c>
      <c r="L50" s="42"/>
      <c r="M50" s="42"/>
      <c r="N50" s="41">
        <f>F50*K50</f>
        <v>0</v>
      </c>
      <c r="P50" s="65">
        <v>30</v>
      </c>
      <c r="Q50" s="74">
        <f>P50*2.20462262*1055.05585/1000000</f>
        <v>0.06977999976819979</v>
      </c>
      <c r="R50" s="55">
        <f>Q50*0.9</f>
        <v>0.06280199979137982</v>
      </c>
      <c r="S50" s="55"/>
      <c r="T50" s="41">
        <f>G50*R50</f>
        <v>0</v>
      </c>
      <c r="U50" s="41">
        <f>T50*GWPs!$C$6</f>
        <v>0</v>
      </c>
      <c r="W50" s="65">
        <v>4</v>
      </c>
      <c r="X50" s="74">
        <f>W50*2.20462262*1055.05585/1000000</f>
        <v>0.009303999969093308</v>
      </c>
      <c r="Y50" s="55">
        <f>X50*0.9</f>
        <v>0.008373599972183976</v>
      </c>
      <c r="Z50" s="55"/>
      <c r="AA50" s="41">
        <f>G50*Y50</f>
        <v>0</v>
      </c>
      <c r="AB50" s="41">
        <f>AA50*GWPs!$D$6</f>
        <v>0</v>
      </c>
    </row>
    <row r="51" spans="2:28" ht="12.75">
      <c r="B51" s="40"/>
      <c r="C51" s="54"/>
      <c r="F51" s="1">
        <f>SUM(G31:G44)-SUM(F31:F44)</f>
        <v>102206774.99999997</v>
      </c>
      <c r="N51" s="50">
        <f>SUM(N47:N50)</f>
        <v>2813980153.971679</v>
      </c>
      <c r="U51" s="44">
        <f>SUM(U47:U50)</f>
        <v>17335256.390455782</v>
      </c>
      <c r="AB51" s="44">
        <f>SUM(AB47:AB50)</f>
        <v>34107619.45156511</v>
      </c>
    </row>
    <row r="52" ht="12.75">
      <c r="C52" s="54"/>
    </row>
    <row r="53" spans="1:28" ht="12.75">
      <c r="A53" s="51"/>
      <c r="B53" s="51"/>
      <c r="D53" s="51"/>
      <c r="E53" s="51"/>
      <c r="F53" s="51"/>
      <c r="G53" s="51"/>
      <c r="I53" s="51"/>
      <c r="J53" s="51"/>
      <c r="K53" s="51"/>
      <c r="L53" s="51"/>
      <c r="M53" s="51"/>
      <c r="N53" s="51"/>
      <c r="P53" s="51"/>
      <c r="Q53" s="51"/>
      <c r="R53" s="51"/>
      <c r="S53" s="51"/>
      <c r="T53" s="51"/>
      <c r="U53" s="57"/>
      <c r="W53" s="51"/>
      <c r="X53" s="51"/>
      <c r="Y53" s="51"/>
      <c r="Z53" s="51"/>
      <c r="AA53" s="51"/>
      <c r="AB53" s="51"/>
    </row>
    <row r="54" spans="1:28" ht="12.75">
      <c r="A54" s="319" t="s">
        <v>201</v>
      </c>
      <c r="B54" s="319"/>
      <c r="D54" s="319" t="s">
        <v>201</v>
      </c>
      <c r="E54" s="319"/>
      <c r="F54" s="319"/>
      <c r="G54" s="319"/>
      <c r="I54" s="319" t="s">
        <v>201</v>
      </c>
      <c r="J54" s="319"/>
      <c r="K54" s="319"/>
      <c r="L54" s="319"/>
      <c r="M54" s="319"/>
      <c r="N54" s="319"/>
      <c r="P54" s="319" t="s">
        <v>201</v>
      </c>
      <c r="Q54" s="319"/>
      <c r="R54" s="319"/>
      <c r="S54" s="319"/>
      <c r="T54" s="319"/>
      <c r="U54" s="319"/>
      <c r="W54" s="319" t="s">
        <v>201</v>
      </c>
      <c r="X54" s="319"/>
      <c r="Y54" s="319"/>
      <c r="Z54" s="319"/>
      <c r="AA54" s="319"/>
      <c r="AB54" s="319"/>
    </row>
    <row r="55" spans="1:28" ht="12.75">
      <c r="A55" s="319" t="s">
        <v>804</v>
      </c>
      <c r="B55" s="319"/>
      <c r="D55" s="319" t="s">
        <v>182</v>
      </c>
      <c r="E55" s="319"/>
      <c r="F55" s="319"/>
      <c r="G55" s="319"/>
      <c r="I55" s="319" t="s">
        <v>183</v>
      </c>
      <c r="J55" s="320"/>
      <c r="K55" s="320"/>
      <c r="L55" s="320"/>
      <c r="M55" s="320"/>
      <c r="N55" s="320"/>
      <c r="P55" s="319" t="s">
        <v>184</v>
      </c>
      <c r="Q55" s="319"/>
      <c r="R55" s="319"/>
      <c r="S55" s="319"/>
      <c r="T55" s="319"/>
      <c r="U55" s="319"/>
      <c r="W55" s="319" t="s">
        <v>185</v>
      </c>
      <c r="X55" s="319"/>
      <c r="Y55" s="319"/>
      <c r="Z55" s="319"/>
      <c r="AA55" s="319"/>
      <c r="AB55" s="319"/>
    </row>
    <row r="56" spans="1:28" s="31" customFormat="1" ht="42.75" customHeight="1">
      <c r="A56" s="33"/>
      <c r="B56" s="34" t="s">
        <v>254</v>
      </c>
      <c r="D56" s="35" t="s">
        <v>186</v>
      </c>
      <c r="E56" s="35" t="s">
        <v>187</v>
      </c>
      <c r="F56" s="35" t="s">
        <v>246</v>
      </c>
      <c r="G56" s="35" t="s">
        <v>245</v>
      </c>
      <c r="H56"/>
      <c r="I56" s="36" t="s">
        <v>242</v>
      </c>
      <c r="J56" s="36" t="s">
        <v>243</v>
      </c>
      <c r="K56" s="36" t="s">
        <v>249</v>
      </c>
      <c r="L56" s="37" t="s">
        <v>250</v>
      </c>
      <c r="M56" s="37" t="s">
        <v>251</v>
      </c>
      <c r="N56" s="79" t="s">
        <v>252</v>
      </c>
      <c r="P56" s="36" t="s">
        <v>188</v>
      </c>
      <c r="Q56" s="36" t="s">
        <v>258</v>
      </c>
      <c r="R56" s="36" t="s">
        <v>259</v>
      </c>
      <c r="S56" s="37" t="s">
        <v>262</v>
      </c>
      <c r="T56" s="36" t="s">
        <v>253</v>
      </c>
      <c r="U56" s="37" t="s">
        <v>254</v>
      </c>
      <c r="W56" s="36" t="s">
        <v>189</v>
      </c>
      <c r="X56" s="36" t="s">
        <v>260</v>
      </c>
      <c r="Y56" s="36" t="s">
        <v>261</v>
      </c>
      <c r="Z56" s="37" t="s">
        <v>263</v>
      </c>
      <c r="AA56" s="36" t="s">
        <v>255</v>
      </c>
      <c r="AB56" s="37" t="s">
        <v>254</v>
      </c>
    </row>
    <row r="57" spans="1:28" ht="12.75" customHeight="1">
      <c r="A57" s="36" t="s">
        <v>190</v>
      </c>
      <c r="B57" s="38">
        <f>SUM(B58:B63)</f>
        <v>11694345686.408445</v>
      </c>
      <c r="D57" s="36" t="s">
        <v>191</v>
      </c>
      <c r="E57" s="31"/>
      <c r="F57" s="36" t="s">
        <v>248</v>
      </c>
      <c r="G57" s="36" t="s">
        <v>247</v>
      </c>
      <c r="I57" s="324" t="s">
        <v>192</v>
      </c>
      <c r="J57" s="325"/>
      <c r="K57" s="326"/>
      <c r="L57" s="39" t="s">
        <v>193</v>
      </c>
      <c r="M57" s="70"/>
      <c r="P57" s="321" t="s">
        <v>192</v>
      </c>
      <c r="Q57" s="322"/>
      <c r="R57" s="323"/>
      <c r="S57" s="78"/>
      <c r="T57" s="31"/>
      <c r="U57" s="31"/>
      <c r="W57" s="321" t="s">
        <v>192</v>
      </c>
      <c r="X57" s="322"/>
      <c r="Y57" s="323"/>
      <c r="Z57" s="78"/>
      <c r="AA57" s="31"/>
      <c r="AB57" s="31"/>
    </row>
    <row r="58" spans="1:28" ht="12.75">
      <c r="A58" t="s">
        <v>265</v>
      </c>
      <c r="B58" s="40">
        <f>N71</f>
        <v>2852699246.351558</v>
      </c>
      <c r="D58" s="43" t="s">
        <v>342</v>
      </c>
      <c r="E58" s="32" t="s">
        <v>39</v>
      </c>
      <c r="F58" s="1">
        <f>'Form 923 Generation and Fuel Da'!T643-'Form 923 Generation and Fuel Da'!W643</f>
        <v>2053892</v>
      </c>
      <c r="G58" s="1">
        <f>'Form 923 Generation and Fuel Da'!T643</f>
        <v>2053892</v>
      </c>
      <c r="I58" s="42"/>
      <c r="J58" s="42"/>
      <c r="K58" s="42"/>
      <c r="L58" s="76">
        <f>'Electric Power Annual Table A3'!C$9</f>
        <v>205.45</v>
      </c>
      <c r="M58" s="71"/>
      <c r="N58" s="41">
        <f>F58*L58</f>
        <v>421972111.4</v>
      </c>
      <c r="P58" s="65">
        <v>1</v>
      </c>
      <c r="Q58" s="74">
        <f>P58*2.20462262*1055.05585/1000000</f>
        <v>0.002325999992273327</v>
      </c>
      <c r="R58" s="75">
        <f>Q58*0.95</f>
        <v>0.0022096999926596605</v>
      </c>
      <c r="S58" s="75"/>
      <c r="T58" s="41">
        <f>G58*R58</f>
        <v>4538.485137323735</v>
      </c>
      <c r="U58" s="41">
        <f>T58*GWPs!$C$6</f>
        <v>95308.18788379844</v>
      </c>
      <c r="W58" s="66">
        <v>1.5</v>
      </c>
      <c r="X58" s="74">
        <f>W58*2.20462262*1055.05585/1000000</f>
        <v>0.0034889999884099897</v>
      </c>
      <c r="Y58" s="75">
        <f>X58*0.95</f>
        <v>0.00331454998898949</v>
      </c>
      <c r="Z58" s="75"/>
      <c r="AA58" s="41">
        <f>G58*Y58</f>
        <v>6807.7277059856015</v>
      </c>
      <c r="AB58" s="41">
        <f>AA58*GWPs!$D$6</f>
        <v>2110395.5888555367</v>
      </c>
    </row>
    <row r="59" spans="1:28" ht="12.75">
      <c r="A59" t="s">
        <v>264</v>
      </c>
      <c r="B59" s="1">
        <f>'EPA Part 75 data'!I108*2000</f>
        <v>8692225535.999998</v>
      </c>
      <c r="D59" s="43" t="s">
        <v>343</v>
      </c>
      <c r="E59" s="32" t="s">
        <v>43</v>
      </c>
      <c r="F59" s="1">
        <f>'Form 923 Generation and Fuel Da'!T644-'Form 923 Generation and Fuel Da'!W644</f>
        <v>0</v>
      </c>
      <c r="G59" s="1">
        <f>'Form 923 Generation and Fuel Da'!T644</f>
        <v>0</v>
      </c>
      <c r="I59" s="42"/>
      <c r="J59" s="42"/>
      <c r="K59" s="42"/>
      <c r="L59" s="77">
        <f>'Electric Power Annual Table A3'!C$22</f>
        <v>212.58</v>
      </c>
      <c r="M59" s="72"/>
      <c r="N59" s="41">
        <f>F59*L59</f>
        <v>0</v>
      </c>
      <c r="P59" s="65">
        <v>1</v>
      </c>
      <c r="Q59" s="74">
        <f aca="true" t="shared" si="14" ref="Q59:Q70">P59*2.20462262*1055.05585/1000000</f>
        <v>0.002325999992273327</v>
      </c>
      <c r="R59" s="75">
        <f>Q59*0.95</f>
        <v>0.0022096999926596605</v>
      </c>
      <c r="S59" s="75"/>
      <c r="T59" s="41">
        <f aca="true" t="shared" si="15" ref="T59:T76">G59*R59</f>
        <v>0</v>
      </c>
      <c r="U59" s="41">
        <f>T59*GWPs!$C$6</f>
        <v>0</v>
      </c>
      <c r="W59" s="66">
        <v>1.5</v>
      </c>
      <c r="X59" s="74">
        <f aca="true" t="shared" si="16" ref="X59:X70">W59*2.20462262*1055.05585/1000000</f>
        <v>0.0034889999884099897</v>
      </c>
      <c r="Y59" s="75">
        <f>X59*0.95</f>
        <v>0.00331454998898949</v>
      </c>
      <c r="Z59" s="75"/>
      <c r="AA59" s="41">
        <f aca="true" t="shared" si="17" ref="AA59:AA70">G59*Y59</f>
        <v>0</v>
      </c>
      <c r="AB59" s="41">
        <f>AA59*GWPs!$D$6</f>
        <v>0</v>
      </c>
    </row>
    <row r="60" spans="1:28" ht="12.75">
      <c r="A60" t="s">
        <v>195</v>
      </c>
      <c r="B60" s="40">
        <f>U71</f>
        <v>8147331.961651249</v>
      </c>
      <c r="D60" s="43" t="s">
        <v>331</v>
      </c>
      <c r="E60" s="32" t="s">
        <v>41</v>
      </c>
      <c r="F60" s="1">
        <f>'Form 923 Generation and Fuel Da'!T645-'Form 923 Generation and Fuel Da'!W645</f>
        <v>183995</v>
      </c>
      <c r="G60" s="1">
        <f>'Form 923 Generation and Fuel Da'!T645</f>
        <v>228887</v>
      </c>
      <c r="I60" s="42"/>
      <c r="J60" s="42"/>
      <c r="K60" s="42"/>
      <c r="L60" s="77">
        <f>'Electric Power Annual Table A3'!C$10</f>
        <v>173.72</v>
      </c>
      <c r="M60" s="72"/>
      <c r="N60" s="41">
        <f>F60*L60</f>
        <v>31963611.4</v>
      </c>
      <c r="P60" s="65">
        <v>3</v>
      </c>
      <c r="Q60" s="74">
        <f t="shared" si="14"/>
        <v>0.006977999976819979</v>
      </c>
      <c r="R60" s="75">
        <f>Q60*0.95</f>
        <v>0.00662909997797898</v>
      </c>
      <c r="S60" s="75"/>
      <c r="T60" s="41">
        <f t="shared" si="15"/>
        <v>1517.3148066596748</v>
      </c>
      <c r="U60" s="41">
        <f>T60*GWPs!$C$6</f>
        <v>31863.61093985317</v>
      </c>
      <c r="W60" s="66">
        <v>0.6</v>
      </c>
      <c r="X60" s="74">
        <f t="shared" si="16"/>
        <v>0.001395599995363996</v>
      </c>
      <c r="Y60" s="75">
        <f>X60*0.95</f>
        <v>0.0013258199955957961</v>
      </c>
      <c r="Z60" s="75"/>
      <c r="AA60" s="41">
        <f t="shared" si="17"/>
        <v>303.462961331935</v>
      </c>
      <c r="AB60" s="41">
        <f>AA60*GWPs!$D$6</f>
        <v>94073.51801289985</v>
      </c>
    </row>
    <row r="61" spans="1:28" ht="12.75">
      <c r="A61" t="s">
        <v>196</v>
      </c>
      <c r="B61" s="40">
        <f>AB71</f>
        <v>16789748.476514332</v>
      </c>
      <c r="D61" s="43" t="s">
        <v>330</v>
      </c>
      <c r="E61" s="32" t="s">
        <v>36</v>
      </c>
      <c r="F61" s="1">
        <f>'Form 923 Generation and Fuel Da'!T646-'Form 923 Generation and Fuel Da'!W646</f>
        <v>15995287</v>
      </c>
      <c r="G61" s="1">
        <f>'Form 923 Generation and Fuel Da'!T646</f>
        <v>83939099</v>
      </c>
      <c r="I61" s="42"/>
      <c r="J61" s="42"/>
      <c r="K61" s="42"/>
      <c r="L61" s="77">
        <f>'Electric Power Annual Table A3'!C$17</f>
        <v>116.97</v>
      </c>
      <c r="M61" s="72"/>
      <c r="N61" s="41">
        <f>F61*L61</f>
        <v>1870968720.3899999</v>
      </c>
      <c r="P61" s="65">
        <v>1</v>
      </c>
      <c r="Q61" s="74">
        <f t="shared" si="14"/>
        <v>0.002325999992273327</v>
      </c>
      <c r="R61" s="75">
        <f>Q61*0.9</f>
        <v>0.002093399993045994</v>
      </c>
      <c r="S61" s="75"/>
      <c r="T61" s="41">
        <f t="shared" si="15"/>
        <v>175718.109262887</v>
      </c>
      <c r="U61" s="41">
        <f>T61*GWPs!$C$6</f>
        <v>3690080.2945206272</v>
      </c>
      <c r="W61" s="66">
        <v>0.1</v>
      </c>
      <c r="X61" s="74">
        <f t="shared" si="16"/>
        <v>0.00023259999922733269</v>
      </c>
      <c r="Y61" s="75">
        <f>X61*0.9</f>
        <v>0.00020933999930459942</v>
      </c>
      <c r="Z61" s="75"/>
      <c r="AA61" s="41">
        <f t="shared" si="17"/>
        <v>17571.8109262887</v>
      </c>
      <c r="AB61" s="41">
        <f>AA61*GWPs!$D$6</f>
        <v>5447261.387149497</v>
      </c>
    </row>
    <row r="62" spans="1:28" ht="12.75">
      <c r="A62" t="s">
        <v>197</v>
      </c>
      <c r="B62" s="40">
        <f>U77</f>
        <v>41631445.2572608</v>
      </c>
      <c r="D62" s="48" t="s">
        <v>339</v>
      </c>
      <c r="E62" s="68" t="s">
        <v>106</v>
      </c>
      <c r="F62" s="1">
        <f>'Form 923 Generation and Fuel Da'!T647-'Form 923 Generation and Fuel Da'!W647</f>
        <v>0</v>
      </c>
      <c r="G62" s="1">
        <f>'Form 923 Generation and Fuel Da'!T647</f>
        <v>0</v>
      </c>
      <c r="L62" s="10"/>
      <c r="M62" s="42">
        <f>AVERAGE(L58:L61,K63,L65:L70,K73:K76)</f>
        <v>182.44112978734907</v>
      </c>
      <c r="N62" s="41">
        <f>F62*M62</f>
        <v>0</v>
      </c>
      <c r="P62" s="1"/>
      <c r="Q62" s="74"/>
      <c r="R62" s="75"/>
      <c r="S62" s="74">
        <f>AVERAGE(R58:R61,R63,R65:R70,R73:R76)</f>
        <v>0.024833926584171547</v>
      </c>
      <c r="T62" s="41">
        <f>G62*S62</f>
        <v>0</v>
      </c>
      <c r="U62" s="41">
        <f>T62*GWPs!$C$6</f>
        <v>0</v>
      </c>
      <c r="W62" s="62"/>
      <c r="X62" s="74"/>
      <c r="Y62" s="75"/>
      <c r="Z62" s="74">
        <f>AVERAGE(Y58:Y61,Y63,Y65:Y70,Y73:Y76)</f>
        <v>0.004075151986462868</v>
      </c>
      <c r="AA62" s="41">
        <f>G62*Z62</f>
        <v>0</v>
      </c>
      <c r="AB62" s="41">
        <f>AA62*GWPs!$D$6</f>
        <v>0</v>
      </c>
    </row>
    <row r="63" spans="1:28" ht="12.75">
      <c r="A63" t="s">
        <v>198</v>
      </c>
      <c r="B63" s="40">
        <f>AB77</f>
        <v>82852378.3614608</v>
      </c>
      <c r="D63" s="43" t="s">
        <v>344</v>
      </c>
      <c r="E63" s="32" t="s">
        <v>29</v>
      </c>
      <c r="F63" s="1">
        <f>'Form 923 Generation and Fuel Da'!T648-'Form 923 Generation and Fuel Da'!W648</f>
        <v>1703891.6400000001</v>
      </c>
      <c r="G63" s="1">
        <f>'Form 923 Generation and Fuel Da'!T648</f>
        <v>1703891.6400000001</v>
      </c>
      <c r="I63" s="65">
        <v>91700</v>
      </c>
      <c r="J63" s="42">
        <f>I63*2.20462262*1055.05585/1000000</f>
        <v>213.29419929146405</v>
      </c>
      <c r="K63" s="73">
        <f>J63*0.95</f>
        <v>202.62948932689085</v>
      </c>
      <c r="L63" s="72"/>
      <c r="M63" s="63"/>
      <c r="N63" s="41">
        <f>F63*K63</f>
        <v>345258692.8815586</v>
      </c>
      <c r="P63" s="65">
        <v>30</v>
      </c>
      <c r="Q63" s="74">
        <f t="shared" si="14"/>
        <v>0.06977999976819979</v>
      </c>
      <c r="R63" s="75">
        <f aca="true" t="shared" si="18" ref="R63:R70">Q63*0.95</f>
        <v>0.06629099977978979</v>
      </c>
      <c r="S63" s="75"/>
      <c r="T63" s="41">
        <f t="shared" si="15"/>
        <v>112952.68033202567</v>
      </c>
      <c r="U63" s="41">
        <f>T63*GWPs!$C$6</f>
        <v>2372006.286972539</v>
      </c>
      <c r="W63" s="65">
        <v>4</v>
      </c>
      <c r="X63" s="74">
        <f t="shared" si="16"/>
        <v>0.009303999969093308</v>
      </c>
      <c r="Y63" s="75">
        <f aca="true" t="shared" si="19" ref="Y63:Y70">X63*0.95</f>
        <v>0.008838799970638642</v>
      </c>
      <c r="Z63" s="75"/>
      <c r="AA63" s="41">
        <f t="shared" si="17"/>
        <v>15060.357377603428</v>
      </c>
      <c r="AB63" s="41">
        <f>AA63*GWPs!$D$6</f>
        <v>4668710.787057063</v>
      </c>
    </row>
    <row r="64" spans="4:28" ht="12.75">
      <c r="D64" s="43" t="s">
        <v>345</v>
      </c>
      <c r="E64" s="69" t="s">
        <v>66</v>
      </c>
      <c r="F64" s="1">
        <f>'Form 923 Generation and Fuel Da'!T649-'Form 923 Generation and Fuel Da'!W649</f>
        <v>0</v>
      </c>
      <c r="G64" s="1">
        <f>'Form 923 Generation and Fuel Da'!T649</f>
        <v>0</v>
      </c>
      <c r="I64" s="1"/>
      <c r="J64" s="42"/>
      <c r="K64" s="73"/>
      <c r="L64" s="10"/>
      <c r="M64" s="42">
        <f>AVERAGE(L58:L61,K63,L65:L70,K73:K76)</f>
        <v>182.44112978734907</v>
      </c>
      <c r="N64" s="41">
        <f>F64*M64</f>
        <v>0</v>
      </c>
      <c r="P64" s="1"/>
      <c r="Q64" s="74"/>
      <c r="R64" s="75"/>
      <c r="S64" s="74">
        <f>AVERAGE(R58:R61,R63,R65:R70,R73:R76)</f>
        <v>0.024833926584171547</v>
      </c>
      <c r="T64" s="41">
        <f>G64*S64</f>
        <v>0</v>
      </c>
      <c r="U64" s="41">
        <f>T64*GWPs!$C$6</f>
        <v>0</v>
      </c>
      <c r="W64" s="62"/>
      <c r="X64" s="74"/>
      <c r="Y64" s="75"/>
      <c r="Z64" s="74">
        <f>AVERAGE(Y58:Y61,Y63,Y65:Y70,Y73:Y76)</f>
        <v>0.004075151986462868</v>
      </c>
      <c r="AA64" s="41">
        <f>G64*Z64</f>
        <v>0</v>
      </c>
      <c r="AB64" s="41">
        <f>AA64*GWPs!$D$6</f>
        <v>0</v>
      </c>
    </row>
    <row r="65" spans="4:28" ht="12.75">
      <c r="D65" s="43" t="s">
        <v>340</v>
      </c>
      <c r="E65" s="32" t="s">
        <v>372</v>
      </c>
      <c r="F65" s="1">
        <f>'Form 923 Generation and Fuel Da'!T650-'Form 923 Generation and Fuel Da'!W650</f>
        <v>957415</v>
      </c>
      <c r="G65" s="1">
        <f>'Form 923 Generation and Fuel Da'!T650</f>
        <v>957415</v>
      </c>
      <c r="I65" s="41"/>
      <c r="J65" s="42"/>
      <c r="K65" s="47"/>
      <c r="L65" s="77">
        <f>'Electric Power Annual Table A3'!C$23</f>
        <v>189.538</v>
      </c>
      <c r="M65" s="72"/>
      <c r="N65" s="41">
        <f aca="true" t="shared" si="20" ref="N65:N70">F65*L65</f>
        <v>181466524.27</v>
      </c>
      <c r="P65" s="64">
        <v>30</v>
      </c>
      <c r="Q65" s="74">
        <f t="shared" si="14"/>
        <v>0.06977999976819979</v>
      </c>
      <c r="R65" s="75">
        <f t="shared" si="18"/>
        <v>0.06629099977978979</v>
      </c>
      <c r="S65" s="75"/>
      <c r="T65" s="41">
        <f t="shared" si="15"/>
        <v>63467.99755416744</v>
      </c>
      <c r="U65" s="41">
        <f>T65*GWPs!$C$6</f>
        <v>1332827.9486375162</v>
      </c>
      <c r="W65" s="64">
        <v>4</v>
      </c>
      <c r="X65" s="74">
        <f t="shared" si="16"/>
        <v>0.009303999969093308</v>
      </c>
      <c r="Y65" s="75">
        <f t="shared" si="19"/>
        <v>0.008838799970638642</v>
      </c>
      <c r="Z65" s="75"/>
      <c r="AA65" s="41">
        <f t="shared" si="17"/>
        <v>8462.399673888995</v>
      </c>
      <c r="AB65" s="41">
        <f>AA65*GWPs!$D$6</f>
        <v>2623343.8989055883</v>
      </c>
    </row>
    <row r="66" spans="4:28" ht="12.75">
      <c r="D66" s="43" t="s">
        <v>333</v>
      </c>
      <c r="E66" s="32" t="s">
        <v>53</v>
      </c>
      <c r="F66" s="1">
        <f>'Form 923 Generation and Fuel Da'!T651-'Form 923 Generation and Fuel Da'!W651</f>
        <v>0</v>
      </c>
      <c r="G66" s="1">
        <f>'Form 923 Generation and Fuel Da'!T651</f>
        <v>0</v>
      </c>
      <c r="I66" s="41"/>
      <c r="J66" s="42"/>
      <c r="K66" s="47"/>
      <c r="L66" s="77">
        <f>'Electric Power Annual Table A3'!C$18</f>
        <v>225.13</v>
      </c>
      <c r="M66" s="72"/>
      <c r="N66" s="41">
        <f t="shared" si="20"/>
        <v>0</v>
      </c>
      <c r="P66" s="65">
        <v>3</v>
      </c>
      <c r="Q66" s="74">
        <f t="shared" si="14"/>
        <v>0.006977999976819979</v>
      </c>
      <c r="R66" s="75">
        <f t="shared" si="18"/>
        <v>0.00662909997797898</v>
      </c>
      <c r="S66" s="75"/>
      <c r="T66" s="41">
        <f t="shared" si="15"/>
        <v>0</v>
      </c>
      <c r="U66" s="41">
        <f>T66*GWPs!$C$6</f>
        <v>0</v>
      </c>
      <c r="W66" s="66">
        <v>0.6</v>
      </c>
      <c r="X66" s="74">
        <f t="shared" si="16"/>
        <v>0.001395599995363996</v>
      </c>
      <c r="Y66" s="75">
        <f t="shared" si="19"/>
        <v>0.0013258199955957961</v>
      </c>
      <c r="Z66" s="75"/>
      <c r="AA66" s="41">
        <f t="shared" si="17"/>
        <v>0</v>
      </c>
      <c r="AB66" s="41">
        <f>AA66*GWPs!$D$6</f>
        <v>0</v>
      </c>
    </row>
    <row r="67" spans="4:28" ht="12.75">
      <c r="D67" s="43" t="s">
        <v>332</v>
      </c>
      <c r="E67" s="32" t="s">
        <v>50</v>
      </c>
      <c r="F67" s="1">
        <f>'Form 923 Generation and Fuel Da'!T652-'Form 923 Generation and Fuel Da'!W652</f>
        <v>0</v>
      </c>
      <c r="G67" s="1">
        <f>'Form 923 Generation and Fuel Da'!T652</f>
        <v>4484504</v>
      </c>
      <c r="I67" s="41"/>
      <c r="J67" s="42"/>
      <c r="K67" s="47"/>
      <c r="L67" s="77">
        <f>'Electric Power Annual Table A3'!C$20</f>
        <v>173.72</v>
      </c>
      <c r="M67" s="72"/>
      <c r="N67" s="41">
        <f t="shared" si="20"/>
        <v>0</v>
      </c>
      <c r="P67" s="65">
        <v>3</v>
      </c>
      <c r="Q67" s="74">
        <f t="shared" si="14"/>
        <v>0.006977999976819979</v>
      </c>
      <c r="R67" s="75">
        <f t="shared" si="18"/>
        <v>0.00662909997797898</v>
      </c>
      <c r="S67" s="75"/>
      <c r="T67" s="41">
        <f t="shared" si="15"/>
        <v>29728.22536764665</v>
      </c>
      <c r="U67" s="41">
        <f>T67*GWPs!$C$6</f>
        <v>624292.7327205796</v>
      </c>
      <c r="W67" s="66">
        <v>0.6</v>
      </c>
      <c r="X67" s="74">
        <f t="shared" si="16"/>
        <v>0.001395599995363996</v>
      </c>
      <c r="Y67" s="75">
        <f t="shared" si="19"/>
        <v>0.0013258199955957961</v>
      </c>
      <c r="Z67" s="75"/>
      <c r="AA67" s="41">
        <f t="shared" si="17"/>
        <v>5945.64507352933</v>
      </c>
      <c r="AB67" s="41">
        <f>AA67*GWPs!$D$6</f>
        <v>1843149.9727940923</v>
      </c>
    </row>
    <row r="68" spans="4:28" ht="12.75">
      <c r="D68" s="43" t="s">
        <v>334</v>
      </c>
      <c r="E68" s="32" t="s">
        <v>54</v>
      </c>
      <c r="F68" s="1">
        <f>'Form 923 Generation and Fuel Da'!T653-'Form 923 Generation and Fuel Da'!W653</f>
        <v>6845</v>
      </c>
      <c r="G68" s="1">
        <f>'Form 923 Generation and Fuel Da'!T653</f>
        <v>6845</v>
      </c>
      <c r="I68" s="1"/>
      <c r="J68" s="42"/>
      <c r="K68" s="73"/>
      <c r="L68" s="77">
        <f>'Electric Power Annual Table A3'!C$12</f>
        <v>156.258</v>
      </c>
      <c r="M68" s="72"/>
      <c r="N68" s="41">
        <f t="shared" si="20"/>
        <v>1069586.01</v>
      </c>
      <c r="P68" s="65">
        <v>3</v>
      </c>
      <c r="Q68" s="74">
        <f t="shared" si="14"/>
        <v>0.006977999976819979</v>
      </c>
      <c r="R68" s="75">
        <f t="shared" si="18"/>
        <v>0.00662909997797898</v>
      </c>
      <c r="S68" s="75"/>
      <c r="T68" s="41">
        <f t="shared" si="15"/>
        <v>45.37618934926612</v>
      </c>
      <c r="U68" s="41">
        <f>T68*GWPs!$C$6</f>
        <v>952.8999763345885</v>
      </c>
      <c r="W68" s="66">
        <v>0.6</v>
      </c>
      <c r="X68" s="74">
        <f t="shared" si="16"/>
        <v>0.001395599995363996</v>
      </c>
      <c r="Y68" s="75">
        <f t="shared" si="19"/>
        <v>0.0013258199955957961</v>
      </c>
      <c r="Z68" s="75"/>
      <c r="AA68" s="41">
        <f t="shared" si="17"/>
        <v>9.075237869853224</v>
      </c>
      <c r="AB68" s="41">
        <f>AA68*GWPs!$D$6</f>
        <v>2813.323739654499</v>
      </c>
    </row>
    <row r="69" spans="4:28" ht="12.75">
      <c r="D69" s="43" t="s">
        <v>335</v>
      </c>
      <c r="E69" s="32" t="s">
        <v>63</v>
      </c>
      <c r="F69" s="1">
        <f>'Form 923 Generation and Fuel Da'!T654-'Form 923 Generation and Fuel Da'!W654</f>
        <v>0</v>
      </c>
      <c r="G69" s="1">
        <f>'Form 923 Generation and Fuel Da'!T654</f>
        <v>0</v>
      </c>
      <c r="I69" s="1"/>
      <c r="J69" s="42"/>
      <c r="K69" s="73"/>
      <c r="L69" s="77">
        <f>'Electric Power Annual Table A3'!C$13</f>
        <v>159.41</v>
      </c>
      <c r="M69" s="72"/>
      <c r="N69" s="41">
        <f t="shared" si="20"/>
        <v>0</v>
      </c>
      <c r="P69" s="65">
        <v>3</v>
      </c>
      <c r="Q69" s="74">
        <f t="shared" si="14"/>
        <v>0.006977999976819979</v>
      </c>
      <c r="R69" s="75">
        <f t="shared" si="18"/>
        <v>0.00662909997797898</v>
      </c>
      <c r="S69" s="75"/>
      <c r="T69" s="41">
        <f t="shared" si="15"/>
        <v>0</v>
      </c>
      <c r="U69" s="41">
        <f>T69*GWPs!$C$6</f>
        <v>0</v>
      </c>
      <c r="W69" s="66">
        <v>0.6</v>
      </c>
      <c r="X69" s="74">
        <f t="shared" si="16"/>
        <v>0.001395599995363996</v>
      </c>
      <c r="Y69" s="75">
        <f t="shared" si="19"/>
        <v>0.0013258199955957961</v>
      </c>
      <c r="Z69" s="75"/>
      <c r="AA69" s="41">
        <f t="shared" si="17"/>
        <v>0</v>
      </c>
      <c r="AB69" s="41">
        <f>AA69*GWPs!$D$6</f>
        <v>0</v>
      </c>
    </row>
    <row r="70" spans="4:28" ht="12.75">
      <c r="D70" s="43" t="s">
        <v>336</v>
      </c>
      <c r="E70" s="32" t="s">
        <v>60</v>
      </c>
      <c r="F70" s="1">
        <f>'Form 923 Generation and Fuel Da'!T655-'Form 923 Generation and Fuel Da'!W655</f>
        <v>0</v>
      </c>
      <c r="G70" s="1">
        <f>'Form 923 Generation and Fuel Da'!T655</f>
        <v>0</v>
      </c>
      <c r="I70" s="1"/>
      <c r="J70" s="42"/>
      <c r="K70" s="73"/>
      <c r="L70" s="77">
        <f>'Electric Power Annual Table A3'!C$25</f>
        <v>163.61</v>
      </c>
      <c r="M70" s="72"/>
      <c r="N70" s="41">
        <f t="shared" si="20"/>
        <v>0</v>
      </c>
      <c r="P70" s="65">
        <v>30</v>
      </c>
      <c r="Q70" s="74">
        <f t="shared" si="14"/>
        <v>0.06977999976819979</v>
      </c>
      <c r="R70" s="75">
        <f t="shared" si="18"/>
        <v>0.06629099977978979</v>
      </c>
      <c r="S70" s="75"/>
      <c r="T70" s="41">
        <f t="shared" si="15"/>
        <v>0</v>
      </c>
      <c r="U70" s="41">
        <f>T70*GWPs!$C$6</f>
        <v>0</v>
      </c>
      <c r="W70" s="65">
        <v>4</v>
      </c>
      <c r="X70" s="74">
        <f t="shared" si="16"/>
        <v>0.009303999969093308</v>
      </c>
      <c r="Y70" s="55">
        <f t="shared" si="19"/>
        <v>0.008838799970638642</v>
      </c>
      <c r="Z70" s="55"/>
      <c r="AA70" s="41">
        <f t="shared" si="17"/>
        <v>0</v>
      </c>
      <c r="AB70" s="41">
        <f>AA70*GWPs!$D$6</f>
        <v>0</v>
      </c>
    </row>
    <row r="71" spans="4:28" ht="12.75">
      <c r="D71" s="43"/>
      <c r="F71" s="1"/>
      <c r="G71" s="1"/>
      <c r="I71" s="1"/>
      <c r="J71" s="42"/>
      <c r="K71" s="73"/>
      <c r="L71" s="42"/>
      <c r="M71" s="42"/>
      <c r="N71" s="44">
        <f>SUM(N58:N70)</f>
        <v>2852699246.351558</v>
      </c>
      <c r="P71" s="1"/>
      <c r="Q71" s="42"/>
      <c r="R71" s="73"/>
      <c r="S71" s="73"/>
      <c r="T71" s="41"/>
      <c r="U71" s="44">
        <f>SUM(U58:U70)</f>
        <v>8147331.961651249</v>
      </c>
      <c r="W71" s="61"/>
      <c r="X71" s="42"/>
      <c r="Y71" s="73"/>
      <c r="Z71" s="73"/>
      <c r="AA71" s="41"/>
      <c r="AB71" s="44">
        <f>SUM(AB58:AB70)</f>
        <v>16789748.476514332</v>
      </c>
    </row>
    <row r="72" spans="1:28" ht="12.75">
      <c r="A72" s="45" t="s">
        <v>199</v>
      </c>
      <c r="B72" s="38">
        <f>N77</f>
        <v>7501155572.886725</v>
      </c>
      <c r="D72" s="36" t="s">
        <v>200</v>
      </c>
      <c r="F72" s="1"/>
      <c r="G72" s="1"/>
      <c r="I72" s="1"/>
      <c r="J72" s="42"/>
      <c r="K72" s="73"/>
      <c r="L72" s="42"/>
      <c r="M72" s="42"/>
      <c r="N72" s="44"/>
      <c r="P72" s="1"/>
      <c r="Q72" s="42"/>
      <c r="R72" s="73"/>
      <c r="S72" s="73"/>
      <c r="T72" s="41"/>
      <c r="U72" s="44"/>
      <c r="W72" s="61"/>
      <c r="X72" s="42"/>
      <c r="Y72" s="73"/>
      <c r="Z72" s="73"/>
      <c r="AA72" s="41"/>
      <c r="AB72" s="44"/>
    </row>
    <row r="73" spans="2:28" ht="12.75">
      <c r="B73" s="1"/>
      <c r="D73" s="48" t="s">
        <v>338</v>
      </c>
      <c r="E73" s="59" t="s">
        <v>51</v>
      </c>
      <c r="F73" s="1">
        <f>'Form 923 Generation and Fuel Da'!T657-'Form 923 Generation and Fuel Da'!W657</f>
        <v>0</v>
      </c>
      <c r="G73" s="1">
        <f>'Form 923 Generation and Fuel Da'!T657</f>
        <v>0</v>
      </c>
      <c r="I73" s="65">
        <v>54600</v>
      </c>
      <c r="J73" s="42">
        <f>I73*2.20462262*1055.05585/1000000</f>
        <v>126.99959957812365</v>
      </c>
      <c r="K73" s="47">
        <f>J73*0.9</f>
        <v>114.29963962031128</v>
      </c>
      <c r="L73" s="42"/>
      <c r="M73" s="42"/>
      <c r="N73" s="41">
        <f>F73*K73</f>
        <v>0</v>
      </c>
      <c r="P73" s="65">
        <v>1</v>
      </c>
      <c r="Q73" s="74">
        <f>P73*2.20462262*1055.05585/1000000</f>
        <v>0.002325999992273327</v>
      </c>
      <c r="R73" s="55">
        <f>Q73*0.9</f>
        <v>0.002093399993045994</v>
      </c>
      <c r="S73" s="55"/>
      <c r="T73" s="41">
        <f t="shared" si="15"/>
        <v>0</v>
      </c>
      <c r="U73" s="41">
        <f>T73*GWPs!$C$6</f>
        <v>0</v>
      </c>
      <c r="W73" s="66">
        <v>0.1</v>
      </c>
      <c r="X73" s="74">
        <f>W73*2.20462262*1055.05585/1000000</f>
        <v>0.00023259999922733269</v>
      </c>
      <c r="Y73" s="55">
        <f>X73*0.9</f>
        <v>0.00020933999930459942</v>
      </c>
      <c r="Z73" s="55"/>
      <c r="AA73" s="41">
        <f>G73*Y73</f>
        <v>0</v>
      </c>
      <c r="AB73" s="41">
        <f>AA73*GWPs!$D$6</f>
        <v>0</v>
      </c>
    </row>
    <row r="74" spans="4:28" ht="12.75">
      <c r="D74" s="48" t="s">
        <v>341</v>
      </c>
      <c r="E74" s="59" t="s">
        <v>28</v>
      </c>
      <c r="F74" s="1">
        <f>'Form 923 Generation and Fuel Da'!T658-'Form 923 Generation and Fuel Da'!W658</f>
        <v>2168589.36</v>
      </c>
      <c r="G74" s="1">
        <f>'Form 923 Generation and Fuel Da'!T658</f>
        <v>2168589.36</v>
      </c>
      <c r="I74" s="65">
        <v>100000</v>
      </c>
      <c r="J74" s="42">
        <f>I74*2.20462262*1055.05585/1000000</f>
        <v>232.5999992273327</v>
      </c>
      <c r="K74" s="73">
        <f>J74*0.9</f>
        <v>209.33999930459942</v>
      </c>
      <c r="L74" s="42"/>
      <c r="M74" s="42"/>
      <c r="N74" s="41">
        <f>F74*K74</f>
        <v>453972495.11436164</v>
      </c>
      <c r="P74" s="65">
        <v>30</v>
      </c>
      <c r="Q74" s="74">
        <f>P74*2.20462262*1055.05585/1000000</f>
        <v>0.06977999976819979</v>
      </c>
      <c r="R74" s="55">
        <f>Q74*0.9</f>
        <v>0.06280199979137982</v>
      </c>
      <c r="S74" s="55"/>
      <c r="T74" s="41">
        <f t="shared" si="15"/>
        <v>136191.74853430848</v>
      </c>
      <c r="U74" s="41">
        <f>T74*GWPs!$C$6</f>
        <v>2860026.719220478</v>
      </c>
      <c r="W74" s="65">
        <v>4</v>
      </c>
      <c r="X74" s="74">
        <f>W74*2.20462262*1055.05585/1000000</f>
        <v>0.009303999969093308</v>
      </c>
      <c r="Y74" s="55">
        <f>X74*0.9</f>
        <v>0.008373599972183976</v>
      </c>
      <c r="Z74" s="55"/>
      <c r="AA74" s="41">
        <f>G74*Y74</f>
        <v>18158.899804574467</v>
      </c>
      <c r="AB74" s="41">
        <f>AA74*GWPs!$D$6</f>
        <v>5629258.939418085</v>
      </c>
    </row>
    <row r="75" spans="4:28" ht="12.75">
      <c r="D75" s="48" t="s">
        <v>337</v>
      </c>
      <c r="E75" s="59" t="s">
        <v>105</v>
      </c>
      <c r="F75" s="1">
        <f>'Form 923 Generation and Fuel Da'!T659-'Form 923 Generation and Fuel Da'!W659</f>
        <v>877490</v>
      </c>
      <c r="G75" s="1">
        <f>'Form 923 Generation and Fuel Da'!T659</f>
        <v>877490</v>
      </c>
      <c r="I75" s="65">
        <v>95300</v>
      </c>
      <c r="J75" s="42">
        <f>I75*2.20462262*1055.05585/1000000</f>
        <v>221.66779926364802</v>
      </c>
      <c r="K75" s="73">
        <f>J75*0.9</f>
        <v>199.50101933728322</v>
      </c>
      <c r="L75" s="42"/>
      <c r="M75" s="42"/>
      <c r="N75" s="41">
        <f>F75*K75</f>
        <v>175060149.45827267</v>
      </c>
      <c r="P75" s="65">
        <v>3</v>
      </c>
      <c r="Q75" s="74">
        <f>P75*2.20462262*1055.05585/1000000</f>
        <v>0.006977999976819979</v>
      </c>
      <c r="R75" s="55">
        <f>Q75*0.9</f>
        <v>0.006280199979137982</v>
      </c>
      <c r="S75" s="55"/>
      <c r="T75" s="41">
        <f t="shared" si="15"/>
        <v>5510.812679693788</v>
      </c>
      <c r="U75" s="41">
        <f>T75*GWPs!$C$6</f>
        <v>115727.06627356954</v>
      </c>
      <c r="W75" s="65">
        <v>2</v>
      </c>
      <c r="X75" s="74">
        <f>W75*2.20462262*1055.05585/1000000</f>
        <v>0.004651999984546654</v>
      </c>
      <c r="Y75" s="55">
        <f>X75*0.9</f>
        <v>0.004186799986091988</v>
      </c>
      <c r="Z75" s="55"/>
      <c r="AA75" s="41">
        <f>G75*Y75</f>
        <v>3673.8751197958586</v>
      </c>
      <c r="AB75" s="41">
        <f>AA75*GWPs!$D$6</f>
        <v>1138901.287136716</v>
      </c>
    </row>
    <row r="76" spans="4:28" ht="12.75">
      <c r="D76" s="48" t="s">
        <v>346</v>
      </c>
      <c r="E76" s="59" t="s">
        <v>57</v>
      </c>
      <c r="F76" s="1">
        <f>'Form 923 Generation and Fuel Da'!T660-'Form 923 Generation and Fuel Da'!W660</f>
        <v>29310328</v>
      </c>
      <c r="G76" s="1">
        <f>'Form 923 Generation and Fuel Da'!T660</f>
        <v>29310328</v>
      </c>
      <c r="I76" s="65">
        <v>112000</v>
      </c>
      <c r="J76" s="42">
        <f>I76*2.20462262*1055.05585/1000000</f>
        <v>260.5119991346126</v>
      </c>
      <c r="K76" s="47">
        <f>J76*0.9</f>
        <v>234.46079922115135</v>
      </c>
      <c r="L76" s="42"/>
      <c r="M76" s="42"/>
      <c r="N76" s="41">
        <f>F76*K76</f>
        <v>6872122928.314091</v>
      </c>
      <c r="P76" s="65">
        <v>30</v>
      </c>
      <c r="Q76" s="74">
        <f>P76*2.20462262*1055.05585/1000000</f>
        <v>0.06977999976819979</v>
      </c>
      <c r="R76" s="55">
        <f>Q76*0.9</f>
        <v>0.06280199979137982</v>
      </c>
      <c r="S76" s="55"/>
      <c r="T76" s="41">
        <f t="shared" si="15"/>
        <v>1840747.212941274</v>
      </c>
      <c r="U76" s="41">
        <f>T76*GWPs!$C$6</f>
        <v>38655691.471766755</v>
      </c>
      <c r="W76" s="65">
        <v>4</v>
      </c>
      <c r="X76" s="74">
        <f>W76*2.20462262*1055.05585/1000000</f>
        <v>0.009303999969093308</v>
      </c>
      <c r="Y76" s="55">
        <f>X76*0.9</f>
        <v>0.008373599972183976</v>
      </c>
      <c r="Z76" s="55"/>
      <c r="AA76" s="41">
        <f>G76*Y76</f>
        <v>245432.96172550324</v>
      </c>
      <c r="AB76" s="41">
        <f>AA76*GWPs!$D$6</f>
        <v>76084218.13490601</v>
      </c>
    </row>
    <row r="77" spans="1:28" ht="12.75">
      <c r="A77" s="46"/>
      <c r="B77" s="47"/>
      <c r="F77" s="1">
        <f>SUM(G58:G70)-SUM(F58:F70)</f>
        <v>72473208</v>
      </c>
      <c r="G77" s="1"/>
      <c r="N77" s="50">
        <f>SUM(N73:N76)</f>
        <v>7501155572.886725</v>
      </c>
      <c r="U77" s="44">
        <f>SUM(U73:U76)</f>
        <v>41631445.2572608</v>
      </c>
      <c r="AB77" s="44">
        <f>SUM(AB73:AB76)</f>
        <v>82852378.3614608</v>
      </c>
    </row>
    <row r="78" spans="2:28" ht="12.75">
      <c r="B78" s="40"/>
      <c r="F78" s="1"/>
      <c r="G78" s="1"/>
      <c r="I78" s="42"/>
      <c r="J78" s="42"/>
      <c r="K78" s="42"/>
      <c r="L78" s="47"/>
      <c r="M78" s="47"/>
      <c r="N78" s="41"/>
      <c r="P78" s="42"/>
      <c r="Q78" s="74"/>
      <c r="R78" s="55"/>
      <c r="S78" s="55"/>
      <c r="T78" s="41"/>
      <c r="U78" s="41"/>
      <c r="W78" s="42"/>
      <c r="X78" s="74"/>
      <c r="Y78" s="75"/>
      <c r="Z78" s="75"/>
      <c r="AA78" s="41"/>
      <c r="AB78" s="41"/>
    </row>
    <row r="79" spans="1:28" ht="12.75">
      <c r="A79" s="51"/>
      <c r="B79" s="51"/>
      <c r="D79" s="51"/>
      <c r="E79" s="51"/>
      <c r="F79" s="51"/>
      <c r="G79" s="51"/>
      <c r="I79" s="51"/>
      <c r="J79" s="51"/>
      <c r="K79" s="51"/>
      <c r="L79" s="51"/>
      <c r="M79" s="51"/>
      <c r="N79" s="51"/>
      <c r="P79" s="51"/>
      <c r="Q79" s="51"/>
      <c r="R79" s="51"/>
      <c r="S79" s="51"/>
      <c r="T79" s="51"/>
      <c r="U79" s="51"/>
      <c r="W79" s="51"/>
      <c r="X79" s="51"/>
      <c r="Y79" s="51"/>
      <c r="Z79" s="51"/>
      <c r="AA79" s="51"/>
      <c r="AB79" s="51"/>
    </row>
    <row r="80" spans="1:28" ht="12.75">
      <c r="A80" s="319" t="s">
        <v>202</v>
      </c>
      <c r="B80" s="319"/>
      <c r="D80" s="319" t="s">
        <v>202</v>
      </c>
      <c r="E80" s="319"/>
      <c r="F80" s="319"/>
      <c r="G80" s="319"/>
      <c r="I80" s="319" t="s">
        <v>202</v>
      </c>
      <c r="J80" s="319"/>
      <c r="K80" s="319"/>
      <c r="L80" s="319"/>
      <c r="M80" s="319"/>
      <c r="N80" s="319"/>
      <c r="P80" s="319" t="s">
        <v>202</v>
      </c>
      <c r="Q80" s="319"/>
      <c r="R80" s="319"/>
      <c r="S80" s="319"/>
      <c r="T80" s="319"/>
      <c r="U80" s="319"/>
      <c r="W80" s="319" t="s">
        <v>202</v>
      </c>
      <c r="X80" s="319"/>
      <c r="Y80" s="319"/>
      <c r="Z80" s="319"/>
      <c r="AA80" s="319"/>
      <c r="AB80" s="319"/>
    </row>
    <row r="81" spans="1:28" ht="12.75">
      <c r="A81" s="319" t="s">
        <v>804</v>
      </c>
      <c r="B81" s="319"/>
      <c r="D81" s="319" t="s">
        <v>182</v>
      </c>
      <c r="E81" s="319"/>
      <c r="F81" s="319"/>
      <c r="G81" s="319"/>
      <c r="I81" s="319" t="s">
        <v>183</v>
      </c>
      <c r="J81" s="320"/>
      <c r="K81" s="320"/>
      <c r="L81" s="320"/>
      <c r="M81" s="320"/>
      <c r="N81" s="320"/>
      <c r="P81" s="319" t="s">
        <v>184</v>
      </c>
      <c r="Q81" s="319"/>
      <c r="R81" s="319"/>
      <c r="S81" s="319"/>
      <c r="T81" s="319"/>
      <c r="U81" s="319"/>
      <c r="W81" s="319" t="s">
        <v>185</v>
      </c>
      <c r="X81" s="319"/>
      <c r="Y81" s="319"/>
      <c r="Z81" s="319"/>
      <c r="AA81" s="319"/>
      <c r="AB81" s="319"/>
    </row>
    <row r="82" spans="1:28" s="31" customFormat="1" ht="42.75" customHeight="1">
      <c r="A82" s="33"/>
      <c r="B82" s="34" t="s">
        <v>254</v>
      </c>
      <c r="D82" s="35" t="s">
        <v>186</v>
      </c>
      <c r="E82" s="35" t="s">
        <v>187</v>
      </c>
      <c r="F82" s="35" t="s">
        <v>246</v>
      </c>
      <c r="G82" s="35" t="s">
        <v>245</v>
      </c>
      <c r="H82"/>
      <c r="I82" s="36" t="s">
        <v>242</v>
      </c>
      <c r="J82" s="36" t="s">
        <v>243</v>
      </c>
      <c r="K82" s="36" t="s">
        <v>249</v>
      </c>
      <c r="L82" s="37" t="s">
        <v>250</v>
      </c>
      <c r="M82" s="37" t="s">
        <v>251</v>
      </c>
      <c r="N82" s="79" t="s">
        <v>252</v>
      </c>
      <c r="P82" s="36" t="s">
        <v>188</v>
      </c>
      <c r="Q82" s="36" t="s">
        <v>258</v>
      </c>
      <c r="R82" s="36" t="s">
        <v>259</v>
      </c>
      <c r="S82" s="37" t="s">
        <v>262</v>
      </c>
      <c r="T82" s="36" t="s">
        <v>253</v>
      </c>
      <c r="U82" s="37" t="s">
        <v>254</v>
      </c>
      <c r="W82" s="36" t="s">
        <v>189</v>
      </c>
      <c r="X82" s="36" t="s">
        <v>260</v>
      </c>
      <c r="Y82" s="36" t="s">
        <v>261</v>
      </c>
      <c r="Z82" s="37" t="s">
        <v>263</v>
      </c>
      <c r="AA82" s="36" t="s">
        <v>255</v>
      </c>
      <c r="AB82" s="37" t="s">
        <v>254</v>
      </c>
    </row>
    <row r="83" spans="1:28" ht="12.75" customHeight="1">
      <c r="A83" s="36" t="s">
        <v>190</v>
      </c>
      <c r="B83" s="38">
        <f>SUM(B84:B89)</f>
        <v>11439810511.739307</v>
      </c>
      <c r="D83" s="36" t="s">
        <v>191</v>
      </c>
      <c r="E83" s="36"/>
      <c r="F83" s="36" t="s">
        <v>248</v>
      </c>
      <c r="G83" s="36" t="s">
        <v>247</v>
      </c>
      <c r="I83" s="324" t="s">
        <v>192</v>
      </c>
      <c r="J83" s="325"/>
      <c r="K83" s="326"/>
      <c r="L83" s="39" t="s">
        <v>193</v>
      </c>
      <c r="M83" s="70"/>
      <c r="P83" s="321" t="s">
        <v>192</v>
      </c>
      <c r="Q83" s="322"/>
      <c r="R83" s="323"/>
      <c r="S83" s="78"/>
      <c r="T83" s="31"/>
      <c r="U83" s="31"/>
      <c r="W83" s="321" t="s">
        <v>192</v>
      </c>
      <c r="X83" s="322"/>
      <c r="Y83" s="323"/>
      <c r="Z83" s="78"/>
      <c r="AA83" s="31"/>
      <c r="AB83" s="31"/>
    </row>
    <row r="84" spans="1:28" ht="12.75">
      <c r="A84" t="s">
        <v>265</v>
      </c>
      <c r="B84" s="40">
        <f>N97</f>
        <v>231346429.40353483</v>
      </c>
      <c r="D84" s="43" t="s">
        <v>342</v>
      </c>
      <c r="E84" s="32" t="s">
        <v>39</v>
      </c>
      <c r="F84" s="1">
        <f>'Form 923 Generation and Fuel Da'!T663-'Form 923 Generation and Fuel Da'!W663</f>
        <v>0</v>
      </c>
      <c r="G84" s="1">
        <f>'Form 923 Generation and Fuel Da'!T663</f>
        <v>39743682</v>
      </c>
      <c r="I84" s="42"/>
      <c r="J84" s="42"/>
      <c r="K84" s="42"/>
      <c r="L84" s="76">
        <f>'Electric Power Annual Table A3'!C$9</f>
        <v>205.45</v>
      </c>
      <c r="M84" s="71"/>
      <c r="N84" s="41">
        <f>F84*L84</f>
        <v>0</v>
      </c>
      <c r="P84" s="65">
        <v>1</v>
      </c>
      <c r="Q84" s="74">
        <f>P84*2.20462262*1055.05585/1000000</f>
        <v>0.002325999992273327</v>
      </c>
      <c r="R84" s="75">
        <f>Q84*0.95</f>
        <v>0.0022096999926596605</v>
      </c>
      <c r="S84" s="75"/>
      <c r="T84" s="41">
        <f>G84*R84</f>
        <v>87821.61382366788</v>
      </c>
      <c r="U84" s="41">
        <f>T84*GWPs!$C$6</f>
        <v>1844253.8902970254</v>
      </c>
      <c r="W84" s="66">
        <v>1.5</v>
      </c>
      <c r="X84" s="74">
        <f>W84*2.20462262*1055.05585/1000000</f>
        <v>0.0034889999884099897</v>
      </c>
      <c r="Y84" s="75">
        <f>X84*0.95</f>
        <v>0.00331454998898949</v>
      </c>
      <c r="Z84" s="75"/>
      <c r="AA84" s="41">
        <f>G84*Y84</f>
        <v>131732.4207355018</v>
      </c>
      <c r="AB84" s="41">
        <f>AA84*GWPs!$D$6</f>
        <v>40837050.42800556</v>
      </c>
    </row>
    <row r="85" spans="1:28" ht="12.75">
      <c r="A85" t="s">
        <v>264</v>
      </c>
      <c r="B85" s="1">
        <f>'EPA Part 75 data'!I109*2000</f>
        <v>11113983801.999998</v>
      </c>
      <c r="D85" s="43" t="s">
        <v>343</v>
      </c>
      <c r="E85" s="32" t="s">
        <v>43</v>
      </c>
      <c r="F85" s="1">
        <f>'Form 923 Generation and Fuel Da'!T664-'Form 923 Generation and Fuel Da'!W664</f>
        <v>0</v>
      </c>
      <c r="G85" s="1">
        <f>'Form 923 Generation and Fuel Da'!T664</f>
        <v>0</v>
      </c>
      <c r="I85" s="42"/>
      <c r="J85" s="42"/>
      <c r="K85" s="42"/>
      <c r="L85" s="77">
        <f>'Electric Power Annual Table A3'!C$22</f>
        <v>212.58</v>
      </c>
      <c r="M85" s="72"/>
      <c r="N85" s="41">
        <f aca="true" t="shared" si="21" ref="N85:N96">F85*L85</f>
        <v>0</v>
      </c>
      <c r="P85" s="65">
        <v>1</v>
      </c>
      <c r="Q85" s="74">
        <f aca="true" t="shared" si="22" ref="Q85:Q96">P85*2.20462262*1055.05585/1000000</f>
        <v>0.002325999992273327</v>
      </c>
      <c r="R85" s="75">
        <f>Q85*0.95</f>
        <v>0.0022096999926596605</v>
      </c>
      <c r="S85" s="75"/>
      <c r="T85" s="41">
        <f aca="true" t="shared" si="23" ref="T85:T102">G85*R85</f>
        <v>0</v>
      </c>
      <c r="U85" s="41">
        <f>T85*GWPs!$C$6</f>
        <v>0</v>
      </c>
      <c r="W85" s="66">
        <v>1.5</v>
      </c>
      <c r="X85" s="74">
        <f aca="true" t="shared" si="24" ref="X85:X96">W85*2.20462262*1055.05585/1000000</f>
        <v>0.0034889999884099897</v>
      </c>
      <c r="Y85" s="75">
        <f>X85*0.95</f>
        <v>0.00331454998898949</v>
      </c>
      <c r="Z85" s="75"/>
      <c r="AA85" s="41">
        <f aca="true" t="shared" si="25" ref="AA85:AA96">G85*Y85</f>
        <v>0</v>
      </c>
      <c r="AB85" s="41">
        <f>AA85*GWPs!$D$6</f>
        <v>0</v>
      </c>
    </row>
    <row r="86" spans="1:28" ht="12.75">
      <c r="A86" t="s">
        <v>195</v>
      </c>
      <c r="B86" s="40">
        <f>U97</f>
        <v>4446606.963185022</v>
      </c>
      <c r="D86" s="43" t="s">
        <v>331</v>
      </c>
      <c r="E86" s="32" t="s">
        <v>41</v>
      </c>
      <c r="F86" s="1">
        <f>'Form 923 Generation and Fuel Da'!T665-'Form 923 Generation and Fuel Da'!W665</f>
        <v>42533</v>
      </c>
      <c r="G86" s="1">
        <f>'Form 923 Generation and Fuel Da'!T665</f>
        <v>324143</v>
      </c>
      <c r="I86" s="42"/>
      <c r="J86" s="42"/>
      <c r="K86" s="42"/>
      <c r="L86" s="77">
        <f>'Electric Power Annual Table A3'!C$10</f>
        <v>173.72</v>
      </c>
      <c r="M86" s="72"/>
      <c r="N86" s="41">
        <f t="shared" si="21"/>
        <v>7388832.76</v>
      </c>
      <c r="P86" s="65">
        <v>3</v>
      </c>
      <c r="Q86" s="74">
        <f t="shared" si="22"/>
        <v>0.006977999976819979</v>
      </c>
      <c r="R86" s="75">
        <f>Q86*0.95</f>
        <v>0.00662909997797898</v>
      </c>
      <c r="S86" s="75"/>
      <c r="T86" s="41">
        <f t="shared" si="23"/>
        <v>2148.7763541620407</v>
      </c>
      <c r="U86" s="41">
        <f>T86*GWPs!$C$6</f>
        <v>45124.30343740285</v>
      </c>
      <c r="W86" s="66">
        <v>0.6</v>
      </c>
      <c r="X86" s="74">
        <f t="shared" si="24"/>
        <v>0.001395599995363996</v>
      </c>
      <c r="Y86" s="75">
        <f>X86*0.95</f>
        <v>0.0013258199955957961</v>
      </c>
      <c r="Z86" s="75"/>
      <c r="AA86" s="41">
        <f t="shared" si="25"/>
        <v>429.75527083240814</v>
      </c>
      <c r="AB86" s="41">
        <f>AA86*GWPs!$D$6</f>
        <v>133224.13395804653</v>
      </c>
    </row>
    <row r="87" spans="1:28" ht="12.75">
      <c r="A87" t="s">
        <v>196</v>
      </c>
      <c r="B87" s="40">
        <f>AB97</f>
        <v>46931482.648930684</v>
      </c>
      <c r="D87" s="43" t="s">
        <v>330</v>
      </c>
      <c r="E87" s="32" t="s">
        <v>36</v>
      </c>
      <c r="F87" s="1">
        <f>'Form 923 Generation and Fuel Da'!T666-'Form 923 Generation and Fuel Da'!W666</f>
        <v>0</v>
      </c>
      <c r="G87" s="1">
        <f>'Form 923 Generation and Fuel Da'!T666</f>
        <v>1147821</v>
      </c>
      <c r="I87" s="42"/>
      <c r="J87" s="42"/>
      <c r="K87" s="42"/>
      <c r="L87" s="77">
        <f>'Electric Power Annual Table A3'!C$17</f>
        <v>116.97</v>
      </c>
      <c r="M87" s="72"/>
      <c r="N87" s="41">
        <f t="shared" si="21"/>
        <v>0</v>
      </c>
      <c r="P87" s="65">
        <v>1</v>
      </c>
      <c r="Q87" s="74">
        <f t="shared" si="22"/>
        <v>0.002325999992273327</v>
      </c>
      <c r="R87" s="75">
        <f>Q87*0.9</f>
        <v>0.002093399993045994</v>
      </c>
      <c r="S87" s="75"/>
      <c r="T87" s="41">
        <f t="shared" si="23"/>
        <v>2402.848473418046</v>
      </c>
      <c r="U87" s="41">
        <f>T87*GWPs!$C$6</f>
        <v>50459.817941778965</v>
      </c>
      <c r="W87" s="66">
        <v>0.1</v>
      </c>
      <c r="X87" s="74">
        <f t="shared" si="24"/>
        <v>0.00023259999922733269</v>
      </c>
      <c r="Y87" s="75">
        <f>X87*0.9</f>
        <v>0.00020933999930459942</v>
      </c>
      <c r="Z87" s="75"/>
      <c r="AA87" s="41">
        <f t="shared" si="25"/>
        <v>240.2848473418046</v>
      </c>
      <c r="AB87" s="41">
        <f>AA87*GWPs!$D$6</f>
        <v>74488.30267595942</v>
      </c>
    </row>
    <row r="88" spans="1:28" ht="12.75">
      <c r="A88" t="s">
        <v>197</v>
      </c>
      <c r="B88" s="40">
        <f>U103</f>
        <v>14532625.463869926</v>
      </c>
      <c r="D88" s="48" t="s">
        <v>339</v>
      </c>
      <c r="E88" s="68" t="s">
        <v>106</v>
      </c>
      <c r="F88" s="1">
        <f>'Form 923 Generation and Fuel Da'!T667-'Form 923 Generation and Fuel Da'!W667</f>
        <v>0</v>
      </c>
      <c r="G88" s="1">
        <f>'Form 923 Generation and Fuel Da'!T667</f>
        <v>0</v>
      </c>
      <c r="L88" s="10"/>
      <c r="M88" s="42">
        <f>AVERAGE(L84:L87,K89,L91:L96,K99:K102)</f>
        <v>182.44112978734907</v>
      </c>
      <c r="N88" s="41">
        <f>F88*M88</f>
        <v>0</v>
      </c>
      <c r="P88" s="1"/>
      <c r="Q88" s="74"/>
      <c r="R88" s="75"/>
      <c r="S88" s="74">
        <f>AVERAGE(R84:R87,R89,R91:R96,R99:R102)</f>
        <v>0.024833926584171547</v>
      </c>
      <c r="T88" s="41">
        <f>G88*S88</f>
        <v>0</v>
      </c>
      <c r="U88" s="41">
        <f>T88*GWPs!$C$6</f>
        <v>0</v>
      </c>
      <c r="W88" s="62"/>
      <c r="X88" s="74"/>
      <c r="Y88" s="75"/>
      <c r="Z88" s="74">
        <f>AVERAGE(Y84:Y87,Y89,Y91:Y96,Y99:Y102)</f>
        <v>0.004075151986462868</v>
      </c>
      <c r="AA88" s="41">
        <f>G88*Z88</f>
        <v>0</v>
      </c>
      <c r="AB88" s="41">
        <f>AA88*GWPs!$D$6</f>
        <v>0</v>
      </c>
    </row>
    <row r="89" spans="1:28" ht="12.75">
      <c r="A89" t="s">
        <v>198</v>
      </c>
      <c r="B89" s="40">
        <f>AB103</f>
        <v>28569565.259790696</v>
      </c>
      <c r="D89" s="43" t="s">
        <v>344</v>
      </c>
      <c r="E89" s="32" t="s">
        <v>29</v>
      </c>
      <c r="F89" s="1">
        <f>'Form 923 Generation and Fuel Da'!T668-'Form 923 Generation and Fuel Da'!W668</f>
        <v>1105256.6800000002</v>
      </c>
      <c r="G89" s="1">
        <f>'Form 923 Generation and Fuel Da'!T668</f>
        <v>1105256.6800000002</v>
      </c>
      <c r="I89" s="65">
        <v>91700</v>
      </c>
      <c r="J89" s="42">
        <f>I89*2.20462262*1055.05585/1000000</f>
        <v>213.29419929146405</v>
      </c>
      <c r="K89" s="73">
        <f>J89*0.95</f>
        <v>202.62948932689085</v>
      </c>
      <c r="L89" s="72"/>
      <c r="M89" s="63"/>
      <c r="N89" s="41">
        <f>F89*K89</f>
        <v>223957596.64353484</v>
      </c>
      <c r="P89" s="65">
        <v>30</v>
      </c>
      <c r="Q89" s="74">
        <f t="shared" si="22"/>
        <v>0.06977999976819979</v>
      </c>
      <c r="R89" s="75">
        <f aca="true" t="shared" si="26" ref="R89:R96">Q89*0.95</f>
        <v>0.06629099977978979</v>
      </c>
      <c r="S89" s="75"/>
      <c r="T89" s="41">
        <f t="shared" si="23"/>
        <v>73268.5703304912</v>
      </c>
      <c r="U89" s="41">
        <f>T89*GWPs!$C$6</f>
        <v>1538639.9769403152</v>
      </c>
      <c r="W89" s="65">
        <v>4</v>
      </c>
      <c r="X89" s="74">
        <f t="shared" si="24"/>
        <v>0.009303999969093308</v>
      </c>
      <c r="Y89" s="75">
        <f aca="true" t="shared" si="27" ref="Y89:Y96">X89*0.95</f>
        <v>0.008838799970638642</v>
      </c>
      <c r="Z89" s="75"/>
      <c r="AA89" s="41">
        <f t="shared" si="25"/>
        <v>9769.142710732165</v>
      </c>
      <c r="AB89" s="41">
        <f>AA89*GWPs!$D$6</f>
        <v>3028434.2403269713</v>
      </c>
    </row>
    <row r="90" spans="4:28" ht="12.75">
      <c r="D90" s="43" t="s">
        <v>345</v>
      </c>
      <c r="E90" s="69" t="s">
        <v>66</v>
      </c>
      <c r="F90" s="1">
        <f>'Form 923 Generation and Fuel Da'!T669-'Form 923 Generation and Fuel Da'!W669</f>
        <v>0</v>
      </c>
      <c r="G90" s="1">
        <f>'Form 923 Generation and Fuel Da'!T669</f>
        <v>0</v>
      </c>
      <c r="I90" s="1"/>
      <c r="J90" s="42"/>
      <c r="K90" s="73"/>
      <c r="L90" s="10"/>
      <c r="M90" s="42">
        <f>AVERAGE(L84:L87,K89,L91:L96,K99:K102)</f>
        <v>182.44112978734907</v>
      </c>
      <c r="N90" s="41">
        <f>F90*M90</f>
        <v>0</v>
      </c>
      <c r="P90" s="1"/>
      <c r="Q90" s="74"/>
      <c r="R90" s="75"/>
      <c r="S90" s="74">
        <f>AVERAGE(R84:R87,R89,R91:R96,R99:R102)</f>
        <v>0.024833926584171547</v>
      </c>
      <c r="T90" s="41">
        <f>G90*S90</f>
        <v>0</v>
      </c>
      <c r="U90" s="41">
        <f>T90*GWPs!$C$6</f>
        <v>0</v>
      </c>
      <c r="W90" s="62"/>
      <c r="X90" s="74"/>
      <c r="Y90" s="75"/>
      <c r="Z90" s="74">
        <f>AVERAGE(Y84:Y87,Y89,Y91:Y96,Y99:Y102)</f>
        <v>0.004075151986462868</v>
      </c>
      <c r="AA90" s="41">
        <f>G90*Z90</f>
        <v>0</v>
      </c>
      <c r="AB90" s="41">
        <f>AA90*GWPs!$D$6</f>
        <v>0</v>
      </c>
    </row>
    <row r="91" spans="4:28" ht="12.75">
      <c r="D91" s="43" t="s">
        <v>340</v>
      </c>
      <c r="E91" s="32" t="s">
        <v>372</v>
      </c>
      <c r="F91" s="1">
        <f>'Form 923 Generation and Fuel Da'!T670-'Form 923 Generation and Fuel Da'!W670</f>
        <v>0</v>
      </c>
      <c r="G91" s="1">
        <f>'Form 923 Generation and Fuel Da'!T670</f>
        <v>0</v>
      </c>
      <c r="I91" s="41"/>
      <c r="J91" s="42"/>
      <c r="K91" s="47"/>
      <c r="L91" s="77">
        <f>'Electric Power Annual Table A3'!C$23</f>
        <v>189.538</v>
      </c>
      <c r="M91" s="72"/>
      <c r="N91" s="41">
        <f t="shared" si="21"/>
        <v>0</v>
      </c>
      <c r="P91" s="64">
        <v>30</v>
      </c>
      <c r="Q91" s="74">
        <f t="shared" si="22"/>
        <v>0.06977999976819979</v>
      </c>
      <c r="R91" s="75">
        <f t="shared" si="26"/>
        <v>0.06629099977978979</v>
      </c>
      <c r="S91" s="75"/>
      <c r="T91" s="41">
        <f t="shared" si="23"/>
        <v>0</v>
      </c>
      <c r="U91" s="41">
        <f>T91*GWPs!$C$6</f>
        <v>0</v>
      </c>
      <c r="W91" s="64">
        <v>4</v>
      </c>
      <c r="X91" s="74">
        <f t="shared" si="24"/>
        <v>0.009303999969093308</v>
      </c>
      <c r="Y91" s="75">
        <f t="shared" si="27"/>
        <v>0.008838799970638642</v>
      </c>
      <c r="Z91" s="75"/>
      <c r="AA91" s="41">
        <f t="shared" si="25"/>
        <v>0</v>
      </c>
      <c r="AB91" s="41">
        <f>AA91*GWPs!$D$6</f>
        <v>0</v>
      </c>
    </row>
    <row r="92" spans="4:28" ht="12.75">
      <c r="D92" s="43" t="s">
        <v>333</v>
      </c>
      <c r="E92" s="32" t="s">
        <v>53</v>
      </c>
      <c r="F92" s="1">
        <f>'Form 923 Generation and Fuel Da'!T671-'Form 923 Generation and Fuel Da'!W671</f>
        <v>0</v>
      </c>
      <c r="G92" s="1">
        <f>'Form 923 Generation and Fuel Da'!T671</f>
        <v>0</v>
      </c>
      <c r="I92" s="41"/>
      <c r="J92" s="42"/>
      <c r="K92" s="47"/>
      <c r="L92" s="77">
        <f>'Electric Power Annual Table A3'!C$18</f>
        <v>225.13</v>
      </c>
      <c r="M92" s="72"/>
      <c r="N92" s="41">
        <f t="shared" si="21"/>
        <v>0</v>
      </c>
      <c r="P92" s="65">
        <v>3</v>
      </c>
      <c r="Q92" s="74">
        <f t="shared" si="22"/>
        <v>0.006977999976819979</v>
      </c>
      <c r="R92" s="75">
        <f t="shared" si="26"/>
        <v>0.00662909997797898</v>
      </c>
      <c r="S92" s="75"/>
      <c r="T92" s="41">
        <f t="shared" si="23"/>
        <v>0</v>
      </c>
      <c r="U92" s="41">
        <f>T92*GWPs!$C$6</f>
        <v>0</v>
      </c>
      <c r="W92" s="66">
        <v>0.6</v>
      </c>
      <c r="X92" s="74">
        <f t="shared" si="24"/>
        <v>0.001395599995363996</v>
      </c>
      <c r="Y92" s="75">
        <f t="shared" si="27"/>
        <v>0.0013258199955957961</v>
      </c>
      <c r="Z92" s="75"/>
      <c r="AA92" s="41">
        <f t="shared" si="25"/>
        <v>0</v>
      </c>
      <c r="AB92" s="41">
        <f>AA92*GWPs!$D$6</f>
        <v>0</v>
      </c>
    </row>
    <row r="93" spans="4:28" ht="12.75">
      <c r="D93" s="43" t="s">
        <v>332</v>
      </c>
      <c r="E93" s="32" t="s">
        <v>50</v>
      </c>
      <c r="F93" s="1">
        <f>'Form 923 Generation and Fuel Da'!T672-'Form 923 Generation and Fuel Da'!W672</f>
        <v>0</v>
      </c>
      <c r="G93" s="1">
        <f>'Form 923 Generation and Fuel Da'!T672</f>
        <v>6954395</v>
      </c>
      <c r="I93" s="41"/>
      <c r="J93" s="42"/>
      <c r="K93" s="47"/>
      <c r="L93" s="77">
        <f>'Electric Power Annual Table A3'!C$20</f>
        <v>173.72</v>
      </c>
      <c r="M93" s="72"/>
      <c r="N93" s="41">
        <f t="shared" si="21"/>
        <v>0</v>
      </c>
      <c r="P93" s="65">
        <v>3</v>
      </c>
      <c r="Q93" s="74">
        <f t="shared" si="22"/>
        <v>0.006977999976819979</v>
      </c>
      <c r="R93" s="75">
        <f t="shared" si="26"/>
        <v>0.00662909997797898</v>
      </c>
      <c r="S93" s="75"/>
      <c r="T93" s="41">
        <f t="shared" si="23"/>
        <v>46101.37974135713</v>
      </c>
      <c r="U93" s="41">
        <f>T93*GWPs!$C$6</f>
        <v>968128.9745684997</v>
      </c>
      <c r="W93" s="66">
        <v>0.6</v>
      </c>
      <c r="X93" s="74">
        <f t="shared" si="24"/>
        <v>0.001395599995363996</v>
      </c>
      <c r="Y93" s="75">
        <f t="shared" si="27"/>
        <v>0.0013258199955957961</v>
      </c>
      <c r="Z93" s="75"/>
      <c r="AA93" s="41">
        <f t="shared" si="25"/>
        <v>9220.275948271426</v>
      </c>
      <c r="AB93" s="41">
        <f>AA93*GWPs!$D$6</f>
        <v>2858285.543964142</v>
      </c>
    </row>
    <row r="94" spans="4:28" ht="12.75">
      <c r="D94" s="43" t="s">
        <v>334</v>
      </c>
      <c r="E94" s="32" t="s">
        <v>54</v>
      </c>
      <c r="F94" s="1">
        <f>'Form 923 Generation and Fuel Da'!T673-'Form 923 Generation and Fuel Da'!W673</f>
        <v>0</v>
      </c>
      <c r="G94" s="1">
        <f>'Form 923 Generation and Fuel Da'!T673</f>
        <v>0</v>
      </c>
      <c r="I94" s="1"/>
      <c r="J94" s="42"/>
      <c r="K94" s="73"/>
      <c r="L94" s="77">
        <f>'Electric Power Annual Table A3'!C$12</f>
        <v>156.258</v>
      </c>
      <c r="M94" s="72"/>
      <c r="N94" s="41">
        <f t="shared" si="21"/>
        <v>0</v>
      </c>
      <c r="P94" s="65">
        <v>3</v>
      </c>
      <c r="Q94" s="74">
        <f t="shared" si="22"/>
        <v>0.006977999976819979</v>
      </c>
      <c r="R94" s="75">
        <f t="shared" si="26"/>
        <v>0.00662909997797898</v>
      </c>
      <c r="S94" s="75"/>
      <c r="T94" s="41">
        <f t="shared" si="23"/>
        <v>0</v>
      </c>
      <c r="U94" s="41">
        <f>T94*GWPs!$C$6</f>
        <v>0</v>
      </c>
      <c r="W94" s="66">
        <v>0.6</v>
      </c>
      <c r="X94" s="74">
        <f t="shared" si="24"/>
        <v>0.001395599995363996</v>
      </c>
      <c r="Y94" s="75">
        <f t="shared" si="27"/>
        <v>0.0013258199955957961</v>
      </c>
      <c r="Z94" s="75"/>
      <c r="AA94" s="41">
        <f t="shared" si="25"/>
        <v>0</v>
      </c>
      <c r="AB94" s="41">
        <f>AA94*GWPs!$D$6</f>
        <v>0</v>
      </c>
    </row>
    <row r="95" spans="4:28" ht="12.75">
      <c r="D95" s="43" t="s">
        <v>335</v>
      </c>
      <c r="E95" s="32" t="s">
        <v>63</v>
      </c>
      <c r="F95" s="1">
        <f>'Form 923 Generation and Fuel Da'!T674-'Form 923 Generation and Fuel Da'!W674</f>
        <v>0</v>
      </c>
      <c r="G95" s="1">
        <f>'Form 923 Generation and Fuel Da'!T674</f>
        <v>0</v>
      </c>
      <c r="I95" s="1"/>
      <c r="J95" s="42"/>
      <c r="K95" s="73"/>
      <c r="L95" s="77">
        <f>'Electric Power Annual Table A3'!C$13</f>
        <v>159.41</v>
      </c>
      <c r="M95" s="72"/>
      <c r="N95" s="41">
        <f t="shared" si="21"/>
        <v>0</v>
      </c>
      <c r="P95" s="65">
        <v>3</v>
      </c>
      <c r="Q95" s="74">
        <f t="shared" si="22"/>
        <v>0.006977999976819979</v>
      </c>
      <c r="R95" s="75">
        <f t="shared" si="26"/>
        <v>0.00662909997797898</v>
      </c>
      <c r="S95" s="75"/>
      <c r="T95" s="41">
        <f t="shared" si="23"/>
        <v>0</v>
      </c>
      <c r="U95" s="41">
        <f>T95*GWPs!$C$6</f>
        <v>0</v>
      </c>
      <c r="W95" s="66">
        <v>0.6</v>
      </c>
      <c r="X95" s="74">
        <f t="shared" si="24"/>
        <v>0.001395599995363996</v>
      </c>
      <c r="Y95" s="75">
        <f t="shared" si="27"/>
        <v>0.0013258199955957961</v>
      </c>
      <c r="Z95" s="75"/>
      <c r="AA95" s="41">
        <f t="shared" si="25"/>
        <v>0</v>
      </c>
      <c r="AB95" s="41">
        <f>AA95*GWPs!$D$6</f>
        <v>0</v>
      </c>
    </row>
    <row r="96" spans="4:28" ht="12.75">
      <c r="D96" s="43" t="s">
        <v>336</v>
      </c>
      <c r="E96" s="32" t="s">
        <v>60</v>
      </c>
      <c r="F96" s="1">
        <f>'Form 923 Generation and Fuel Da'!T675-'Form 923 Generation and Fuel Da'!W675</f>
        <v>0</v>
      </c>
      <c r="G96" s="1">
        <f>'Form 923 Generation and Fuel Da'!T675</f>
        <v>0</v>
      </c>
      <c r="I96" s="1"/>
      <c r="J96" s="42"/>
      <c r="K96" s="73"/>
      <c r="L96" s="77">
        <f>'Electric Power Annual Table A3'!C$25</f>
        <v>163.61</v>
      </c>
      <c r="M96" s="72"/>
      <c r="N96" s="41">
        <f t="shared" si="21"/>
        <v>0</v>
      </c>
      <c r="P96" s="65">
        <v>30</v>
      </c>
      <c r="Q96" s="74">
        <f t="shared" si="22"/>
        <v>0.06977999976819979</v>
      </c>
      <c r="R96" s="75">
        <f t="shared" si="26"/>
        <v>0.06629099977978979</v>
      </c>
      <c r="S96" s="75"/>
      <c r="T96" s="41">
        <f t="shared" si="23"/>
        <v>0</v>
      </c>
      <c r="U96" s="41">
        <f>T96*GWPs!$C$6</f>
        <v>0</v>
      </c>
      <c r="W96" s="65">
        <v>4</v>
      </c>
      <c r="X96" s="74">
        <f t="shared" si="24"/>
        <v>0.009303999969093308</v>
      </c>
      <c r="Y96" s="55">
        <f t="shared" si="27"/>
        <v>0.008838799970638642</v>
      </c>
      <c r="Z96" s="55"/>
      <c r="AA96" s="41">
        <f t="shared" si="25"/>
        <v>0</v>
      </c>
      <c r="AB96" s="41">
        <f>AA96*GWPs!$D$6</f>
        <v>0</v>
      </c>
    </row>
    <row r="97" spans="4:28" ht="12.75">
      <c r="D97" s="43"/>
      <c r="F97" s="1"/>
      <c r="G97" s="1"/>
      <c r="I97" s="1"/>
      <c r="J97" s="42"/>
      <c r="K97" s="73"/>
      <c r="L97" s="42"/>
      <c r="M97" s="42"/>
      <c r="N97" s="44">
        <f>SUM(N84:N96)</f>
        <v>231346429.40353483</v>
      </c>
      <c r="P97" s="1"/>
      <c r="Q97" s="42"/>
      <c r="R97" s="73"/>
      <c r="S97" s="73"/>
      <c r="T97" s="41"/>
      <c r="U97" s="44">
        <f>SUM(U84:U96)</f>
        <v>4446606.963185022</v>
      </c>
      <c r="W97" s="61"/>
      <c r="X97" s="42"/>
      <c r="Y97" s="73"/>
      <c r="Z97" s="73"/>
      <c r="AA97" s="41"/>
      <c r="AB97" s="44">
        <f>SUM(AB84:AB96)</f>
        <v>46931482.648930684</v>
      </c>
    </row>
    <row r="98" spans="1:28" ht="12.75">
      <c r="A98" s="45" t="s">
        <v>199</v>
      </c>
      <c r="B98" s="38">
        <f>N103</f>
        <v>2717245068.925261</v>
      </c>
      <c r="D98" s="36" t="s">
        <v>200</v>
      </c>
      <c r="F98" s="1"/>
      <c r="G98" s="1"/>
      <c r="I98" s="1"/>
      <c r="J98" s="42"/>
      <c r="K98" s="73"/>
      <c r="L98" s="42"/>
      <c r="M98" s="42"/>
      <c r="N98" s="44"/>
      <c r="P98" s="1"/>
      <c r="Q98" s="42"/>
      <c r="R98" s="73"/>
      <c r="S98" s="73"/>
      <c r="T98" s="41"/>
      <c r="U98" s="44"/>
      <c r="W98" s="61"/>
      <c r="X98" s="42"/>
      <c r="Y98" s="73"/>
      <c r="Z98" s="73"/>
      <c r="AA98" s="41"/>
      <c r="AB98" s="44"/>
    </row>
    <row r="99" spans="2:28" ht="12.75">
      <c r="B99" s="1"/>
      <c r="D99" s="48" t="s">
        <v>338</v>
      </c>
      <c r="E99" s="59" t="s">
        <v>51</v>
      </c>
      <c r="F99" s="1">
        <f>'Form 923 Generation and Fuel Da'!T677-'Form 923 Generation and Fuel Da'!W677</f>
        <v>1587130</v>
      </c>
      <c r="G99" s="1">
        <f>'Form 923 Generation and Fuel Da'!T677</f>
        <v>1587130</v>
      </c>
      <c r="I99" s="65">
        <v>54600</v>
      </c>
      <c r="J99" s="42">
        <f>I99*2.20462262*1055.05585/1000000</f>
        <v>126.99959957812365</v>
      </c>
      <c r="K99" s="47">
        <f>J99*0.9</f>
        <v>114.29963962031128</v>
      </c>
      <c r="L99" s="42"/>
      <c r="M99" s="42"/>
      <c r="N99" s="41">
        <f>F99*K99</f>
        <v>181408387.03058463</v>
      </c>
      <c r="P99" s="65">
        <v>1</v>
      </c>
      <c r="Q99" s="74">
        <f>P99*2.20462262*1055.05585/1000000</f>
        <v>0.002325999992273327</v>
      </c>
      <c r="R99" s="55">
        <f>Q99*0.9</f>
        <v>0.002093399993045994</v>
      </c>
      <c r="S99" s="55"/>
      <c r="T99" s="41">
        <f t="shared" si="23"/>
        <v>3322.4979309630885</v>
      </c>
      <c r="U99" s="41">
        <f>T99*GWPs!$C$6</f>
        <v>69772.45655022486</v>
      </c>
      <c r="W99" s="66">
        <v>0.1</v>
      </c>
      <c r="X99" s="74">
        <f>W99*2.20462262*1055.05585/1000000</f>
        <v>0.00023259999922733269</v>
      </c>
      <c r="Y99" s="55">
        <f>X99*0.9</f>
        <v>0.00020933999930459942</v>
      </c>
      <c r="Z99" s="55"/>
      <c r="AA99" s="41">
        <f>G99*Y99</f>
        <v>332.24979309630885</v>
      </c>
      <c r="AB99" s="41">
        <f>AA99*GWPs!$D$6</f>
        <v>102997.43585985574</v>
      </c>
    </row>
    <row r="100" spans="4:28" ht="12.75">
      <c r="D100" s="48" t="s">
        <v>341</v>
      </c>
      <c r="E100" s="59" t="s">
        <v>28</v>
      </c>
      <c r="F100" s="1">
        <f>'Form 923 Generation and Fuel Da'!T678-'Form 923 Generation and Fuel Da'!W678</f>
        <v>1406690.3199999998</v>
      </c>
      <c r="G100" s="1">
        <f>'Form 923 Generation and Fuel Da'!T678</f>
        <v>1406690.3199999998</v>
      </c>
      <c r="I100" s="65">
        <v>100000</v>
      </c>
      <c r="J100" s="42">
        <f>I100*2.20462262*1055.05585/1000000</f>
        <v>232.5999992273327</v>
      </c>
      <c r="K100" s="73">
        <f>J100*0.9</f>
        <v>209.33999930459942</v>
      </c>
      <c r="L100" s="42"/>
      <c r="M100" s="42"/>
      <c r="N100" s="41">
        <f>F100*K100</f>
        <v>294476550.6105867</v>
      </c>
      <c r="P100" s="65">
        <v>30</v>
      </c>
      <c r="Q100" s="74">
        <f>P100*2.20462262*1055.05585/1000000</f>
        <v>0.06977999976819979</v>
      </c>
      <c r="R100" s="55">
        <f>Q100*0.9</f>
        <v>0.06280199979137982</v>
      </c>
      <c r="S100" s="55"/>
      <c r="T100" s="41">
        <f t="shared" si="23"/>
        <v>88342.965183176</v>
      </c>
      <c r="U100" s="41">
        <f>T100*GWPs!$C$6</f>
        <v>1855202.268846696</v>
      </c>
      <c r="W100" s="65">
        <v>4</v>
      </c>
      <c r="X100" s="74">
        <f>W100*2.20462262*1055.05585/1000000</f>
        <v>0.009303999969093308</v>
      </c>
      <c r="Y100" s="55">
        <f>X100*0.9</f>
        <v>0.008373599972183976</v>
      </c>
      <c r="Z100" s="55"/>
      <c r="AA100" s="41">
        <f>G100*Y100</f>
        <v>11779.062024423467</v>
      </c>
      <c r="AB100" s="41">
        <f>AA100*GWPs!$D$6</f>
        <v>3651509.2275712746</v>
      </c>
    </row>
    <row r="101" spans="4:28" ht="12.75">
      <c r="D101" s="48" t="s">
        <v>337</v>
      </c>
      <c r="E101" s="59" t="s">
        <v>105</v>
      </c>
      <c r="F101" s="1">
        <f>'Form 923 Generation and Fuel Da'!T679-'Form 923 Generation and Fuel Da'!W679</f>
        <v>0</v>
      </c>
      <c r="G101" s="1">
        <f>'Form 923 Generation and Fuel Da'!T679</f>
        <v>0</v>
      </c>
      <c r="I101" s="65">
        <v>95300</v>
      </c>
      <c r="J101" s="42">
        <f>I101*2.20462262*1055.05585/1000000</f>
        <v>221.66779926364802</v>
      </c>
      <c r="K101" s="73">
        <f>J101*0.9</f>
        <v>199.50101933728322</v>
      </c>
      <c r="L101" s="42"/>
      <c r="M101" s="42"/>
      <c r="N101" s="41">
        <f>F101*K101</f>
        <v>0</v>
      </c>
      <c r="P101" s="65">
        <v>3</v>
      </c>
      <c r="Q101" s="74">
        <f>P101*2.20462262*1055.05585/1000000</f>
        <v>0.006977999976819979</v>
      </c>
      <c r="R101" s="55">
        <f>Q101*0.9</f>
        <v>0.006280199979137982</v>
      </c>
      <c r="S101" s="55"/>
      <c r="T101" s="41">
        <f t="shared" si="23"/>
        <v>0</v>
      </c>
      <c r="U101" s="41">
        <f>T101*GWPs!$C$6</f>
        <v>0</v>
      </c>
      <c r="W101" s="65">
        <v>2</v>
      </c>
      <c r="X101" s="74">
        <f>W101*2.20462262*1055.05585/1000000</f>
        <v>0.004651999984546654</v>
      </c>
      <c r="Y101" s="55">
        <f>X101*0.9</f>
        <v>0.004186799986091988</v>
      </c>
      <c r="Z101" s="55"/>
      <c r="AA101" s="41">
        <f>G101*Y101</f>
        <v>0</v>
      </c>
      <c r="AB101" s="41">
        <f>AA101*GWPs!$D$6</f>
        <v>0</v>
      </c>
    </row>
    <row r="102" spans="1:28" ht="12.75">
      <c r="A102" s="45"/>
      <c r="B102" s="38"/>
      <c r="D102" s="48" t="s">
        <v>346</v>
      </c>
      <c r="E102" s="59" t="s">
        <v>57</v>
      </c>
      <c r="F102" s="1">
        <f>'Form 923 Generation and Fuel Da'!T680-'Form 923 Generation and Fuel Da'!W680</f>
        <v>9559637</v>
      </c>
      <c r="G102" s="1">
        <f>'Form 923 Generation and Fuel Da'!T680</f>
        <v>9559637</v>
      </c>
      <c r="H102" s="42"/>
      <c r="I102" s="65">
        <v>112000</v>
      </c>
      <c r="J102" s="42">
        <f>I102*2.20462262*1055.05585/1000000</f>
        <v>260.5119991346126</v>
      </c>
      <c r="K102" s="47">
        <f>J102*0.9</f>
        <v>234.46079922115135</v>
      </c>
      <c r="L102" s="42"/>
      <c r="M102" s="42"/>
      <c r="N102" s="41">
        <f>F102*K102</f>
        <v>2241360131.2840896</v>
      </c>
      <c r="P102" s="65">
        <v>30</v>
      </c>
      <c r="Q102" s="74">
        <f>P102*2.20462262*1055.05585/1000000</f>
        <v>0.06977999976819979</v>
      </c>
      <c r="R102" s="55">
        <f>Q102*0.9</f>
        <v>0.06280199979137982</v>
      </c>
      <c r="S102" s="55"/>
      <c r="T102" s="41">
        <f t="shared" si="23"/>
        <v>600364.3208796668</v>
      </c>
      <c r="U102" s="41">
        <f>T102*GWPs!$C$6</f>
        <v>12607650.738473004</v>
      </c>
      <c r="W102" s="65">
        <v>4</v>
      </c>
      <c r="X102" s="74">
        <f>W102*2.20462262*1055.05585/1000000</f>
        <v>0.009303999969093308</v>
      </c>
      <c r="Y102" s="55">
        <f>X102*0.9</f>
        <v>0.008373599972183976</v>
      </c>
      <c r="Z102" s="55"/>
      <c r="AA102" s="41">
        <f>G102*Y102</f>
        <v>80048.57611728892</v>
      </c>
      <c r="AB102" s="41">
        <f>AA102*GWPs!$D$6</f>
        <v>24815058.596359566</v>
      </c>
    </row>
    <row r="103" spans="2:28" ht="12.75">
      <c r="B103" s="47"/>
      <c r="D103" s="49"/>
      <c r="E103" s="49"/>
      <c r="F103" s="1">
        <f>SUM(G84:G96)-SUM(F84:F96)</f>
        <v>48127508</v>
      </c>
      <c r="G103" s="41"/>
      <c r="H103" s="42"/>
      <c r="N103" s="50">
        <f>SUM(N99:N102)</f>
        <v>2717245068.925261</v>
      </c>
      <c r="U103" s="44">
        <f>SUM(U99:U102)</f>
        <v>14532625.463869926</v>
      </c>
      <c r="AB103" s="44">
        <f>SUM(AB99:AB102)</f>
        <v>28569565.259790696</v>
      </c>
    </row>
    <row r="104" spans="21:28" ht="12.75">
      <c r="U104" s="53"/>
      <c r="AB104" s="53"/>
    </row>
    <row r="105" spans="1:28" ht="12.75">
      <c r="A105" s="51"/>
      <c r="B105" s="51"/>
      <c r="D105" s="51"/>
      <c r="E105" s="51"/>
      <c r="F105" s="51"/>
      <c r="G105" s="51"/>
      <c r="I105" s="51"/>
      <c r="J105" s="51"/>
      <c r="K105" s="51"/>
      <c r="L105" s="51"/>
      <c r="M105" s="51"/>
      <c r="N105" s="51"/>
      <c r="P105" s="51"/>
      <c r="Q105" s="51"/>
      <c r="R105" s="51"/>
      <c r="S105" s="51"/>
      <c r="T105" s="51"/>
      <c r="U105" s="51"/>
      <c r="W105" s="51"/>
      <c r="X105" s="51"/>
      <c r="Y105" s="51"/>
      <c r="Z105" s="51"/>
      <c r="AA105" s="51"/>
      <c r="AB105" s="51"/>
    </row>
    <row r="106" spans="1:28" ht="12.75">
      <c r="A106" s="319" t="s">
        <v>206</v>
      </c>
      <c r="B106" s="319"/>
      <c r="D106" s="319" t="s">
        <v>206</v>
      </c>
      <c r="E106" s="319"/>
      <c r="F106" s="319"/>
      <c r="G106" s="319"/>
      <c r="I106" s="319" t="s">
        <v>206</v>
      </c>
      <c r="J106" s="319"/>
      <c r="K106" s="319"/>
      <c r="L106" s="319"/>
      <c r="M106" s="319"/>
      <c r="N106" s="319"/>
      <c r="P106" s="319" t="s">
        <v>206</v>
      </c>
      <c r="Q106" s="319"/>
      <c r="R106" s="319"/>
      <c r="S106" s="319"/>
      <c r="T106" s="319"/>
      <c r="U106" s="319"/>
      <c r="W106" s="319" t="s">
        <v>206</v>
      </c>
      <c r="X106" s="319"/>
      <c r="Y106" s="319"/>
      <c r="Z106" s="319"/>
      <c r="AA106" s="319"/>
      <c r="AB106" s="319"/>
    </row>
    <row r="107" spans="1:28" ht="12.75">
      <c r="A107" s="319" t="s">
        <v>804</v>
      </c>
      <c r="B107" s="319"/>
      <c r="D107" s="319" t="s">
        <v>182</v>
      </c>
      <c r="E107" s="319"/>
      <c r="F107" s="319"/>
      <c r="G107" s="319"/>
      <c r="I107" s="319" t="s">
        <v>183</v>
      </c>
      <c r="J107" s="320"/>
      <c r="K107" s="320"/>
      <c r="L107" s="320"/>
      <c r="M107" s="320"/>
      <c r="N107" s="320"/>
      <c r="P107" s="319" t="s">
        <v>184</v>
      </c>
      <c r="Q107" s="319"/>
      <c r="R107" s="319"/>
      <c r="S107" s="319"/>
      <c r="T107" s="319"/>
      <c r="U107" s="319"/>
      <c r="W107" s="319" t="s">
        <v>185</v>
      </c>
      <c r="X107" s="319"/>
      <c r="Y107" s="319"/>
      <c r="Z107" s="319"/>
      <c r="AA107" s="319"/>
      <c r="AB107" s="319"/>
    </row>
    <row r="108" spans="1:28" s="31" customFormat="1" ht="42.75" customHeight="1">
      <c r="A108" s="33"/>
      <c r="B108" s="34" t="s">
        <v>254</v>
      </c>
      <c r="D108" s="35" t="s">
        <v>186</v>
      </c>
      <c r="E108" s="35" t="s">
        <v>187</v>
      </c>
      <c r="F108" s="35" t="s">
        <v>246</v>
      </c>
      <c r="G108" s="35" t="s">
        <v>245</v>
      </c>
      <c r="H108"/>
      <c r="I108" s="36" t="s">
        <v>242</v>
      </c>
      <c r="J108" s="36" t="s">
        <v>243</v>
      </c>
      <c r="K108" s="36" t="s">
        <v>249</v>
      </c>
      <c r="L108" s="37" t="s">
        <v>250</v>
      </c>
      <c r="M108" s="37" t="s">
        <v>251</v>
      </c>
      <c r="N108" s="79" t="s">
        <v>252</v>
      </c>
      <c r="P108" s="36" t="s">
        <v>188</v>
      </c>
      <c r="Q108" s="36" t="s">
        <v>258</v>
      </c>
      <c r="R108" s="36" t="s">
        <v>259</v>
      </c>
      <c r="S108" s="37" t="s">
        <v>262</v>
      </c>
      <c r="T108" s="36" t="s">
        <v>253</v>
      </c>
      <c r="U108" s="37" t="s">
        <v>254</v>
      </c>
      <c r="W108" s="36" t="s">
        <v>189</v>
      </c>
      <c r="X108" s="36" t="s">
        <v>260</v>
      </c>
      <c r="Y108" s="36" t="s">
        <v>261</v>
      </c>
      <c r="Z108" s="37" t="s">
        <v>263</v>
      </c>
      <c r="AA108" s="36" t="s">
        <v>255</v>
      </c>
      <c r="AB108" s="37" t="s">
        <v>254</v>
      </c>
    </row>
    <row r="109" spans="1:28" ht="12.75" customHeight="1">
      <c r="A109" s="36" t="s">
        <v>190</v>
      </c>
      <c r="B109" s="38" t="e">
        <f>SUM(B110:B115)</f>
        <v>#REF!</v>
      </c>
      <c r="D109" s="36" t="s">
        <v>191</v>
      </c>
      <c r="E109" s="36"/>
      <c r="F109" s="36" t="s">
        <v>248</v>
      </c>
      <c r="G109" s="36" t="s">
        <v>247</v>
      </c>
      <c r="I109" s="324" t="s">
        <v>192</v>
      </c>
      <c r="J109" s="325"/>
      <c r="K109" s="326"/>
      <c r="L109" s="39" t="s">
        <v>193</v>
      </c>
      <c r="M109" s="70"/>
      <c r="P109" s="321" t="s">
        <v>192</v>
      </c>
      <c r="Q109" s="322"/>
      <c r="R109" s="323"/>
      <c r="S109" s="78"/>
      <c r="T109" s="31"/>
      <c r="U109" s="31"/>
      <c r="W109" s="321" t="s">
        <v>192</v>
      </c>
      <c r="X109" s="322"/>
      <c r="Y109" s="323"/>
      <c r="Z109" s="78"/>
      <c r="AA109" s="31"/>
      <c r="AB109" s="31"/>
    </row>
    <row r="110" spans="1:28" ht="12.75">
      <c r="A110" t="s">
        <v>265</v>
      </c>
      <c r="B110" s="40" t="e">
        <f>N123</f>
        <v>#REF!</v>
      </c>
      <c r="D110" s="43" t="s">
        <v>342</v>
      </c>
      <c r="E110" s="32" t="s">
        <v>39</v>
      </c>
      <c r="F110" s="1" t="e">
        <f>'Form 923 Generation and Fuel Da'!#REF!-'Form 923 Generation and Fuel Da'!#REF!</f>
        <v>#REF!</v>
      </c>
      <c r="G110" s="1" t="e">
        <f>'Form 923 Generation and Fuel Da'!#REF!</f>
        <v>#REF!</v>
      </c>
      <c r="I110" s="42"/>
      <c r="J110" s="42"/>
      <c r="K110" s="42"/>
      <c r="L110" s="76">
        <f>'Electric Power Annual Table A3'!C$9</f>
        <v>205.45</v>
      </c>
      <c r="M110" s="71"/>
      <c r="N110" s="41" t="e">
        <f>F110*L110</f>
        <v>#REF!</v>
      </c>
      <c r="P110" s="65">
        <v>1</v>
      </c>
      <c r="Q110" s="74">
        <f>P110*2.20462262*1055.05585/1000000</f>
        <v>0.002325999992273327</v>
      </c>
      <c r="R110" s="75">
        <f>Q110*0.95</f>
        <v>0.0022096999926596605</v>
      </c>
      <c r="S110" s="75"/>
      <c r="T110" s="41" t="e">
        <f>G110*R110</f>
        <v>#REF!</v>
      </c>
      <c r="U110" s="41" t="e">
        <f>T110*GWPs!$C$6</f>
        <v>#REF!</v>
      </c>
      <c r="W110" s="66">
        <v>1.5</v>
      </c>
      <c r="X110" s="74">
        <f>W110*2.20462262*1055.05585/1000000</f>
        <v>0.0034889999884099897</v>
      </c>
      <c r="Y110" s="75">
        <f>X110*0.95</f>
        <v>0.00331454998898949</v>
      </c>
      <c r="Z110" s="75"/>
      <c r="AA110" s="41" t="e">
        <f>G110*Y110</f>
        <v>#REF!</v>
      </c>
      <c r="AB110" s="41" t="e">
        <f>AA110*GWPs!$D$6</f>
        <v>#REF!</v>
      </c>
    </row>
    <row r="111" spans="1:28" ht="12.75">
      <c r="A111" t="s">
        <v>264</v>
      </c>
      <c r="B111" s="1">
        <f>'EPA Part 75 data'!I110*2000</f>
        <v>0</v>
      </c>
      <c r="D111" s="43" t="s">
        <v>343</v>
      </c>
      <c r="E111" s="32" t="s">
        <v>43</v>
      </c>
      <c r="F111" s="1" t="e">
        <f>'Form 923 Generation and Fuel Da'!#REF!-'Form 923 Generation and Fuel Da'!#REF!</f>
        <v>#REF!</v>
      </c>
      <c r="G111" s="1" t="e">
        <f>'Form 923 Generation and Fuel Da'!#REF!</f>
        <v>#REF!</v>
      </c>
      <c r="I111" s="42"/>
      <c r="J111" s="42"/>
      <c r="K111" s="42"/>
      <c r="L111" s="77">
        <f>'Electric Power Annual Table A3'!C$22</f>
        <v>212.58</v>
      </c>
      <c r="M111" s="72"/>
      <c r="N111" s="41" t="e">
        <f>F111*L111</f>
        <v>#REF!</v>
      </c>
      <c r="P111" s="65">
        <v>1</v>
      </c>
      <c r="Q111" s="74">
        <f aca="true" t="shared" si="28" ref="Q111:Q122">P111*2.20462262*1055.05585/1000000</f>
        <v>0.002325999992273327</v>
      </c>
      <c r="R111" s="75">
        <f>Q111*0.95</f>
        <v>0.0022096999926596605</v>
      </c>
      <c r="S111" s="75"/>
      <c r="T111" s="41" t="e">
        <f>G111*R111</f>
        <v>#REF!</v>
      </c>
      <c r="U111" s="41" t="e">
        <f>T111*GWPs!$C$6</f>
        <v>#REF!</v>
      </c>
      <c r="W111" s="66">
        <v>1.5</v>
      </c>
      <c r="X111" s="74">
        <f aca="true" t="shared" si="29" ref="X111:X122">W111*2.20462262*1055.05585/1000000</f>
        <v>0.0034889999884099897</v>
      </c>
      <c r="Y111" s="75">
        <f>X111*0.95</f>
        <v>0.00331454998898949</v>
      </c>
      <c r="Z111" s="75"/>
      <c r="AA111" s="41" t="e">
        <f>G111*Y111</f>
        <v>#REF!</v>
      </c>
      <c r="AB111" s="41" t="e">
        <f>AA111*GWPs!$D$6</f>
        <v>#REF!</v>
      </c>
    </row>
    <row r="112" spans="1:28" ht="12.75">
      <c r="A112" t="s">
        <v>195</v>
      </c>
      <c r="B112" s="40" t="e">
        <f>U123</f>
        <v>#REF!</v>
      </c>
      <c r="D112" s="43" t="s">
        <v>331</v>
      </c>
      <c r="E112" s="32" t="s">
        <v>41</v>
      </c>
      <c r="F112" s="1" t="e">
        <f>'Form 923 Generation and Fuel Da'!#REF!-'Form 923 Generation and Fuel Da'!#REF!</f>
        <v>#REF!</v>
      </c>
      <c r="G112" s="1" t="e">
        <f>'Form 923 Generation and Fuel Da'!#REF!</f>
        <v>#REF!</v>
      </c>
      <c r="I112" s="42"/>
      <c r="J112" s="42"/>
      <c r="K112" s="42"/>
      <c r="L112" s="77">
        <f>'Electric Power Annual Table A3'!C$10</f>
        <v>173.72</v>
      </c>
      <c r="M112" s="72"/>
      <c r="N112" s="41" t="e">
        <f>F112*L112</f>
        <v>#REF!</v>
      </c>
      <c r="P112" s="65">
        <v>3</v>
      </c>
      <c r="Q112" s="74">
        <f t="shared" si="28"/>
        <v>0.006977999976819979</v>
      </c>
      <c r="R112" s="75">
        <f>Q112*0.95</f>
        <v>0.00662909997797898</v>
      </c>
      <c r="S112" s="75"/>
      <c r="T112" s="41" t="e">
        <f>G112*R112</f>
        <v>#REF!</v>
      </c>
      <c r="U112" s="41" t="e">
        <f>T112*GWPs!$C$6</f>
        <v>#REF!</v>
      </c>
      <c r="W112" s="66">
        <v>0.6</v>
      </c>
      <c r="X112" s="74">
        <f t="shared" si="29"/>
        <v>0.001395599995363996</v>
      </c>
      <c r="Y112" s="75">
        <f>X112*0.95</f>
        <v>0.0013258199955957961</v>
      </c>
      <c r="Z112" s="75"/>
      <c r="AA112" s="41" t="e">
        <f>G112*Y112</f>
        <v>#REF!</v>
      </c>
      <c r="AB112" s="41" t="e">
        <f>AA112*GWPs!$D$6</f>
        <v>#REF!</v>
      </c>
    </row>
    <row r="113" spans="1:28" ht="12.75">
      <c r="A113" t="s">
        <v>196</v>
      </c>
      <c r="B113" s="40" t="e">
        <f>AB123</f>
        <v>#REF!</v>
      </c>
      <c r="D113" s="43" t="s">
        <v>330</v>
      </c>
      <c r="E113" s="32" t="s">
        <v>36</v>
      </c>
      <c r="F113" s="1" t="e">
        <f>'Form 923 Generation and Fuel Da'!#REF!-'Form 923 Generation and Fuel Da'!#REF!</f>
        <v>#REF!</v>
      </c>
      <c r="G113" s="1" t="e">
        <f>'Form 923 Generation and Fuel Da'!#REF!</f>
        <v>#REF!</v>
      </c>
      <c r="I113" s="42"/>
      <c r="J113" s="42"/>
      <c r="K113" s="42"/>
      <c r="L113" s="77">
        <f>'Electric Power Annual Table A3'!C$17</f>
        <v>116.97</v>
      </c>
      <c r="M113" s="72"/>
      <c r="N113" s="41" t="e">
        <f>F113*L113</f>
        <v>#REF!</v>
      </c>
      <c r="P113" s="65">
        <v>1</v>
      </c>
      <c r="Q113" s="74">
        <f t="shared" si="28"/>
        <v>0.002325999992273327</v>
      </c>
      <c r="R113" s="75">
        <f>Q113*0.9</f>
        <v>0.002093399993045994</v>
      </c>
      <c r="S113" s="75"/>
      <c r="T113" s="41" t="e">
        <f>G113*R113</f>
        <v>#REF!</v>
      </c>
      <c r="U113" s="41" t="e">
        <f>T113*GWPs!$C$6</f>
        <v>#REF!</v>
      </c>
      <c r="W113" s="66">
        <v>0.1</v>
      </c>
      <c r="X113" s="74">
        <f t="shared" si="29"/>
        <v>0.00023259999922733269</v>
      </c>
      <c r="Y113" s="75">
        <f>X113*0.9</f>
        <v>0.00020933999930459942</v>
      </c>
      <c r="Z113" s="75"/>
      <c r="AA113" s="41" t="e">
        <f>G113*Y113</f>
        <v>#REF!</v>
      </c>
      <c r="AB113" s="41" t="e">
        <f>AA113*GWPs!$D$6</f>
        <v>#REF!</v>
      </c>
    </row>
    <row r="114" spans="1:28" ht="12.75">
      <c r="A114" t="s">
        <v>197</v>
      </c>
      <c r="B114" s="40" t="e">
        <f>U131</f>
        <v>#REF!</v>
      </c>
      <c r="D114" s="48" t="s">
        <v>339</v>
      </c>
      <c r="E114" s="68" t="s">
        <v>106</v>
      </c>
      <c r="F114" s="1" t="e">
        <f>'Form 923 Generation and Fuel Da'!#REF!-'Form 923 Generation and Fuel Da'!#REF!</f>
        <v>#REF!</v>
      </c>
      <c r="G114" s="1" t="e">
        <f>'Form 923 Generation and Fuel Da'!#REF!</f>
        <v>#REF!</v>
      </c>
      <c r="L114" s="10"/>
      <c r="M114" s="42">
        <f>AVERAGE(L110:L113,K115,L117:L122,K125:K128)</f>
        <v>182.44112978734907</v>
      </c>
      <c r="N114" s="41" t="e">
        <f>F114*M114</f>
        <v>#REF!</v>
      </c>
      <c r="P114" s="1"/>
      <c r="Q114" s="74"/>
      <c r="R114" s="75"/>
      <c r="S114" s="74">
        <f>AVERAGE(R110:R113,R115,R117:R122,R125:R128)</f>
        <v>0.024833926584171547</v>
      </c>
      <c r="T114" s="41" t="e">
        <f>G114*S114</f>
        <v>#REF!</v>
      </c>
      <c r="U114" s="41" t="e">
        <f>T114*GWPs!$C$6</f>
        <v>#REF!</v>
      </c>
      <c r="W114" s="62"/>
      <c r="X114" s="74"/>
      <c r="Y114" s="75"/>
      <c r="Z114" s="74">
        <f>AVERAGE(Y110:Y113,Y115,Y117:Y122,Y125:Y128)</f>
        <v>0.004075151986462868</v>
      </c>
      <c r="AA114" s="41" t="e">
        <f>G114*Z114</f>
        <v>#REF!</v>
      </c>
      <c r="AB114" s="41" t="e">
        <f>AA114*GWPs!$D$6</f>
        <v>#REF!</v>
      </c>
    </row>
    <row r="115" spans="1:28" ht="12.75">
      <c r="A115" t="s">
        <v>198</v>
      </c>
      <c r="B115" s="40" t="e">
        <f>AB131</f>
        <v>#REF!</v>
      </c>
      <c r="D115" s="43" t="s">
        <v>344</v>
      </c>
      <c r="E115" s="32" t="s">
        <v>29</v>
      </c>
      <c r="F115" s="1" t="e">
        <f>'Form 923 Generation and Fuel Da'!#REF!-'Form 923 Generation and Fuel Da'!#REF!</f>
        <v>#REF!</v>
      </c>
      <c r="G115" s="1" t="e">
        <f>'Form 923 Generation and Fuel Da'!#REF!</f>
        <v>#REF!</v>
      </c>
      <c r="I115" s="65">
        <v>91700</v>
      </c>
      <c r="J115" s="42">
        <f>I115*2.20462262*1055.05585/1000000</f>
        <v>213.29419929146405</v>
      </c>
      <c r="K115" s="73">
        <f>J115*0.95</f>
        <v>202.62948932689085</v>
      </c>
      <c r="L115" s="72"/>
      <c r="M115" s="63"/>
      <c r="N115" s="41" t="e">
        <f>F115*K115</f>
        <v>#REF!</v>
      </c>
      <c r="P115" s="65">
        <v>30</v>
      </c>
      <c r="Q115" s="74">
        <f t="shared" si="28"/>
        <v>0.06977999976819979</v>
      </c>
      <c r="R115" s="75">
        <f aca="true" t="shared" si="30" ref="R115:R122">Q115*0.95</f>
        <v>0.06629099977978979</v>
      </c>
      <c r="S115" s="75"/>
      <c r="T115" s="41" t="e">
        <f>G115*R115</f>
        <v>#REF!</v>
      </c>
      <c r="U115" s="41" t="e">
        <f>T115*GWPs!$C$6</f>
        <v>#REF!</v>
      </c>
      <c r="W115" s="65">
        <v>4</v>
      </c>
      <c r="X115" s="74">
        <f t="shared" si="29"/>
        <v>0.009303999969093308</v>
      </c>
      <c r="Y115" s="75">
        <f aca="true" t="shared" si="31" ref="Y115:Y122">X115*0.95</f>
        <v>0.008838799970638642</v>
      </c>
      <c r="Z115" s="75"/>
      <c r="AA115" s="41" t="e">
        <f>G115*Y115</f>
        <v>#REF!</v>
      </c>
      <c r="AB115" s="41" t="e">
        <f>AA115*GWPs!$D$6</f>
        <v>#REF!</v>
      </c>
    </row>
    <row r="116" spans="4:28" ht="12.75">
      <c r="D116" s="43" t="s">
        <v>345</v>
      </c>
      <c r="E116" s="69" t="s">
        <v>66</v>
      </c>
      <c r="F116" s="1" t="e">
        <f>'Form 923 Generation and Fuel Da'!#REF!-'Form 923 Generation and Fuel Da'!#REF!</f>
        <v>#REF!</v>
      </c>
      <c r="G116" s="1" t="e">
        <f>'Form 923 Generation and Fuel Da'!#REF!</f>
        <v>#REF!</v>
      </c>
      <c r="I116" s="1"/>
      <c r="J116" s="42"/>
      <c r="K116" s="73"/>
      <c r="L116" s="10"/>
      <c r="M116" s="42">
        <f>AVERAGE(L110:L113,K115,L117:L122,K125:K128)</f>
        <v>182.44112978734907</v>
      </c>
      <c r="N116" s="41" t="e">
        <f>F116*M116</f>
        <v>#REF!</v>
      </c>
      <c r="P116" s="1"/>
      <c r="Q116" s="74"/>
      <c r="R116" s="75"/>
      <c r="S116" s="74">
        <f>AVERAGE(R110:R113,R115,R117:R122,R125:R128)</f>
        <v>0.024833926584171547</v>
      </c>
      <c r="T116" s="41" t="e">
        <f>G116*S116</f>
        <v>#REF!</v>
      </c>
      <c r="U116" s="41" t="e">
        <f>T116*GWPs!$C$6</f>
        <v>#REF!</v>
      </c>
      <c r="W116" s="62"/>
      <c r="X116" s="74"/>
      <c r="Y116" s="75"/>
      <c r="Z116" s="74">
        <f>AVERAGE(Y110:Y113,Y115,Y117:Y122,Y125:Y128)</f>
        <v>0.004075151986462868</v>
      </c>
      <c r="AA116" s="41" t="e">
        <f>G116*Z116</f>
        <v>#REF!</v>
      </c>
      <c r="AB116" s="41" t="e">
        <f>AA116*GWPs!$D$6</f>
        <v>#REF!</v>
      </c>
    </row>
    <row r="117" spans="4:28" ht="12.75">
      <c r="D117" s="43" t="s">
        <v>340</v>
      </c>
      <c r="E117" s="32" t="s">
        <v>372</v>
      </c>
      <c r="F117" s="1" t="e">
        <f>'Form 923 Generation and Fuel Da'!#REF!-'Form 923 Generation and Fuel Da'!#REF!</f>
        <v>#REF!</v>
      </c>
      <c r="G117" s="1" t="e">
        <f>'Form 923 Generation and Fuel Da'!#REF!</f>
        <v>#REF!</v>
      </c>
      <c r="I117" s="41"/>
      <c r="J117" s="42"/>
      <c r="K117" s="47"/>
      <c r="L117" s="77">
        <f>'Electric Power Annual Table A3'!C$23</f>
        <v>189.538</v>
      </c>
      <c r="M117" s="72"/>
      <c r="N117" s="41" t="e">
        <f aca="true" t="shared" si="32" ref="N117:N122">F117*L117</f>
        <v>#REF!</v>
      </c>
      <c r="P117" s="64">
        <v>30</v>
      </c>
      <c r="Q117" s="74">
        <f t="shared" si="28"/>
        <v>0.06977999976819979</v>
      </c>
      <c r="R117" s="75">
        <f t="shared" si="30"/>
        <v>0.06629099977978979</v>
      </c>
      <c r="S117" s="75"/>
      <c r="T117" s="41" t="e">
        <f aca="true" t="shared" si="33" ref="T117:T122">G117*R117</f>
        <v>#REF!</v>
      </c>
      <c r="U117" s="41" t="e">
        <f>T117*GWPs!$C$6</f>
        <v>#REF!</v>
      </c>
      <c r="W117" s="64">
        <v>4</v>
      </c>
      <c r="X117" s="74">
        <f t="shared" si="29"/>
        <v>0.009303999969093308</v>
      </c>
      <c r="Y117" s="75">
        <f t="shared" si="31"/>
        <v>0.008838799970638642</v>
      </c>
      <c r="Z117" s="75"/>
      <c r="AA117" s="41" t="e">
        <f aca="true" t="shared" si="34" ref="AA117:AA122">G117*Y117</f>
        <v>#REF!</v>
      </c>
      <c r="AB117" s="41" t="e">
        <f>AA117*GWPs!$D$6</f>
        <v>#REF!</v>
      </c>
    </row>
    <row r="118" spans="4:28" ht="12.75">
      <c r="D118" s="43" t="s">
        <v>333</v>
      </c>
      <c r="E118" s="32" t="s">
        <v>53</v>
      </c>
      <c r="F118" s="1" t="e">
        <f>'Form 923 Generation and Fuel Da'!#REF!-'Form 923 Generation and Fuel Da'!#REF!</f>
        <v>#REF!</v>
      </c>
      <c r="G118" s="1" t="e">
        <f>'Form 923 Generation and Fuel Da'!#REF!</f>
        <v>#REF!</v>
      </c>
      <c r="I118" s="41"/>
      <c r="J118" s="42"/>
      <c r="K118" s="47"/>
      <c r="L118" s="77">
        <f>'Electric Power Annual Table A3'!C$18</f>
        <v>225.13</v>
      </c>
      <c r="M118" s="72"/>
      <c r="N118" s="41" t="e">
        <f t="shared" si="32"/>
        <v>#REF!</v>
      </c>
      <c r="P118" s="65">
        <v>3</v>
      </c>
      <c r="Q118" s="74">
        <f t="shared" si="28"/>
        <v>0.006977999976819979</v>
      </c>
      <c r="R118" s="75">
        <f t="shared" si="30"/>
        <v>0.00662909997797898</v>
      </c>
      <c r="S118" s="75"/>
      <c r="T118" s="41" t="e">
        <f t="shared" si="33"/>
        <v>#REF!</v>
      </c>
      <c r="U118" s="41" t="e">
        <f>T118*GWPs!$C$6</f>
        <v>#REF!</v>
      </c>
      <c r="W118" s="66">
        <v>0.6</v>
      </c>
      <c r="X118" s="74">
        <f t="shared" si="29"/>
        <v>0.001395599995363996</v>
      </c>
      <c r="Y118" s="75">
        <f t="shared" si="31"/>
        <v>0.0013258199955957961</v>
      </c>
      <c r="Z118" s="75"/>
      <c r="AA118" s="41" t="e">
        <f t="shared" si="34"/>
        <v>#REF!</v>
      </c>
      <c r="AB118" s="41" t="e">
        <f>AA118*GWPs!$D$6</f>
        <v>#REF!</v>
      </c>
    </row>
    <row r="119" spans="4:28" ht="12.75">
      <c r="D119" s="43" t="s">
        <v>332</v>
      </c>
      <c r="E119" s="32" t="s">
        <v>50</v>
      </c>
      <c r="F119" s="1" t="e">
        <f>'Form 923 Generation and Fuel Da'!#REF!-'Form 923 Generation and Fuel Da'!#REF!</f>
        <v>#REF!</v>
      </c>
      <c r="G119" s="1" t="e">
        <f>'Form 923 Generation and Fuel Da'!#REF!</f>
        <v>#REF!</v>
      </c>
      <c r="I119" s="41"/>
      <c r="J119" s="42"/>
      <c r="K119" s="47"/>
      <c r="L119" s="77">
        <f>'Electric Power Annual Table A3'!C$20</f>
        <v>173.72</v>
      </c>
      <c r="M119" s="72"/>
      <c r="N119" s="41" t="e">
        <f t="shared" si="32"/>
        <v>#REF!</v>
      </c>
      <c r="P119" s="65">
        <v>3</v>
      </c>
      <c r="Q119" s="74">
        <f t="shared" si="28"/>
        <v>0.006977999976819979</v>
      </c>
      <c r="R119" s="75">
        <f t="shared" si="30"/>
        <v>0.00662909997797898</v>
      </c>
      <c r="S119" s="75"/>
      <c r="T119" s="41" t="e">
        <f t="shared" si="33"/>
        <v>#REF!</v>
      </c>
      <c r="U119" s="41" t="e">
        <f>T119*GWPs!$C$6</f>
        <v>#REF!</v>
      </c>
      <c r="W119" s="66">
        <v>0.6</v>
      </c>
      <c r="X119" s="74">
        <f t="shared" si="29"/>
        <v>0.001395599995363996</v>
      </c>
      <c r="Y119" s="75">
        <f t="shared" si="31"/>
        <v>0.0013258199955957961</v>
      </c>
      <c r="Z119" s="75"/>
      <c r="AA119" s="41" t="e">
        <f t="shared" si="34"/>
        <v>#REF!</v>
      </c>
      <c r="AB119" s="41" t="e">
        <f>AA119*GWPs!$D$6</f>
        <v>#REF!</v>
      </c>
    </row>
    <row r="120" spans="4:28" ht="12.75">
      <c r="D120" s="43" t="s">
        <v>334</v>
      </c>
      <c r="E120" s="32" t="s">
        <v>54</v>
      </c>
      <c r="F120" s="1" t="e">
        <f>'Form 923 Generation and Fuel Da'!#REF!-'Form 923 Generation and Fuel Da'!#REF!</f>
        <v>#REF!</v>
      </c>
      <c r="G120" s="1" t="e">
        <f>'Form 923 Generation and Fuel Da'!#REF!</f>
        <v>#REF!</v>
      </c>
      <c r="I120" s="1"/>
      <c r="J120" s="42"/>
      <c r="K120" s="73"/>
      <c r="L120" s="77">
        <f>'Electric Power Annual Table A3'!C$12</f>
        <v>156.258</v>
      </c>
      <c r="M120" s="72"/>
      <c r="N120" s="41" t="e">
        <f t="shared" si="32"/>
        <v>#REF!</v>
      </c>
      <c r="P120" s="65">
        <v>3</v>
      </c>
      <c r="Q120" s="74">
        <f t="shared" si="28"/>
        <v>0.006977999976819979</v>
      </c>
      <c r="R120" s="75">
        <f t="shared" si="30"/>
        <v>0.00662909997797898</v>
      </c>
      <c r="S120" s="75"/>
      <c r="T120" s="41" t="e">
        <f t="shared" si="33"/>
        <v>#REF!</v>
      </c>
      <c r="U120" s="41" t="e">
        <f>T120*GWPs!$C$6</f>
        <v>#REF!</v>
      </c>
      <c r="W120" s="66">
        <v>0.6</v>
      </c>
      <c r="X120" s="74">
        <f t="shared" si="29"/>
        <v>0.001395599995363996</v>
      </c>
      <c r="Y120" s="75">
        <f t="shared" si="31"/>
        <v>0.0013258199955957961</v>
      </c>
      <c r="Z120" s="75"/>
      <c r="AA120" s="41" t="e">
        <f t="shared" si="34"/>
        <v>#REF!</v>
      </c>
      <c r="AB120" s="41" t="e">
        <f>AA120*GWPs!$D$6</f>
        <v>#REF!</v>
      </c>
    </row>
    <row r="121" spans="4:28" ht="12.75">
      <c r="D121" s="43" t="s">
        <v>335</v>
      </c>
      <c r="E121" s="32" t="s">
        <v>63</v>
      </c>
      <c r="F121" s="1" t="e">
        <f>'Form 923 Generation and Fuel Da'!#REF!-'Form 923 Generation and Fuel Da'!#REF!</f>
        <v>#REF!</v>
      </c>
      <c r="G121" s="1" t="e">
        <f>'Form 923 Generation and Fuel Da'!#REF!</f>
        <v>#REF!</v>
      </c>
      <c r="I121" s="1"/>
      <c r="J121" s="42"/>
      <c r="K121" s="73"/>
      <c r="L121" s="77">
        <f>'Electric Power Annual Table A3'!C$13</f>
        <v>159.41</v>
      </c>
      <c r="M121" s="72"/>
      <c r="N121" s="41" t="e">
        <f t="shared" si="32"/>
        <v>#REF!</v>
      </c>
      <c r="P121" s="65">
        <v>3</v>
      </c>
      <c r="Q121" s="74">
        <f t="shared" si="28"/>
        <v>0.006977999976819979</v>
      </c>
      <c r="R121" s="75">
        <f t="shared" si="30"/>
        <v>0.00662909997797898</v>
      </c>
      <c r="S121" s="75"/>
      <c r="T121" s="41" t="e">
        <f t="shared" si="33"/>
        <v>#REF!</v>
      </c>
      <c r="U121" s="41" t="e">
        <f>T121*GWPs!$C$6</f>
        <v>#REF!</v>
      </c>
      <c r="W121" s="66">
        <v>0.6</v>
      </c>
      <c r="X121" s="74">
        <f t="shared" si="29"/>
        <v>0.001395599995363996</v>
      </c>
      <c r="Y121" s="75">
        <f t="shared" si="31"/>
        <v>0.0013258199955957961</v>
      </c>
      <c r="Z121" s="75"/>
      <c r="AA121" s="41" t="e">
        <f t="shared" si="34"/>
        <v>#REF!</v>
      </c>
      <c r="AB121" s="41" t="e">
        <f>AA121*GWPs!$D$6</f>
        <v>#REF!</v>
      </c>
    </row>
    <row r="122" spans="4:28" ht="12.75">
      <c r="D122" s="43" t="s">
        <v>336</v>
      </c>
      <c r="E122" s="32" t="s">
        <v>60</v>
      </c>
      <c r="F122" s="1" t="e">
        <f>'Form 923 Generation and Fuel Da'!#REF!-'Form 923 Generation and Fuel Da'!#REF!</f>
        <v>#REF!</v>
      </c>
      <c r="G122" s="1" t="e">
        <f>'Form 923 Generation and Fuel Da'!#REF!</f>
        <v>#REF!</v>
      </c>
      <c r="I122" s="1"/>
      <c r="J122" s="42"/>
      <c r="K122" s="73"/>
      <c r="L122" s="77">
        <f>'Electric Power Annual Table A3'!C$25</f>
        <v>163.61</v>
      </c>
      <c r="M122" s="72"/>
      <c r="N122" s="41" t="e">
        <f t="shared" si="32"/>
        <v>#REF!</v>
      </c>
      <c r="P122" s="65">
        <v>30</v>
      </c>
      <c r="Q122" s="74">
        <f t="shared" si="28"/>
        <v>0.06977999976819979</v>
      </c>
      <c r="R122" s="75">
        <f t="shared" si="30"/>
        <v>0.06629099977978979</v>
      </c>
      <c r="S122" s="75"/>
      <c r="T122" s="41" t="e">
        <f t="shared" si="33"/>
        <v>#REF!</v>
      </c>
      <c r="U122" s="41" t="e">
        <f>T122*GWPs!$C$6</f>
        <v>#REF!</v>
      </c>
      <c r="W122" s="65">
        <v>4</v>
      </c>
      <c r="X122" s="74">
        <f t="shared" si="29"/>
        <v>0.009303999969093308</v>
      </c>
      <c r="Y122" s="55">
        <f t="shared" si="31"/>
        <v>0.008838799970638642</v>
      </c>
      <c r="Z122" s="55"/>
      <c r="AA122" s="41" t="e">
        <f t="shared" si="34"/>
        <v>#REF!</v>
      </c>
      <c r="AB122" s="41" t="e">
        <f>AA122*GWPs!$D$6</f>
        <v>#REF!</v>
      </c>
    </row>
    <row r="123" spans="4:28" ht="12.75">
      <c r="D123" s="43"/>
      <c r="F123" s="1"/>
      <c r="G123" s="1"/>
      <c r="I123" s="1"/>
      <c r="J123" s="42"/>
      <c r="K123" s="73"/>
      <c r="L123" s="42"/>
      <c r="M123" s="42"/>
      <c r="N123" s="44" t="e">
        <f>SUM(N110:N122)</f>
        <v>#REF!</v>
      </c>
      <c r="P123" s="1"/>
      <c r="Q123" s="42"/>
      <c r="R123" s="73"/>
      <c r="S123" s="73"/>
      <c r="T123" s="41"/>
      <c r="U123" s="44" t="e">
        <f>SUM(U110:U122)</f>
        <v>#REF!</v>
      </c>
      <c r="W123" s="61"/>
      <c r="X123" s="42"/>
      <c r="Y123" s="73"/>
      <c r="Z123" s="73"/>
      <c r="AA123" s="41"/>
      <c r="AB123" s="44" t="e">
        <f>SUM(AB110:AB122)</f>
        <v>#REF!</v>
      </c>
    </row>
    <row r="124" spans="1:28" ht="12.75">
      <c r="A124" s="45" t="s">
        <v>199</v>
      </c>
      <c r="B124" s="38" t="e">
        <f>N131</f>
        <v>#REF!</v>
      </c>
      <c r="D124" s="36" t="s">
        <v>200</v>
      </c>
      <c r="F124" s="1"/>
      <c r="G124" s="1"/>
      <c r="I124" s="1"/>
      <c r="J124" s="42"/>
      <c r="K124" s="73"/>
      <c r="L124" s="42"/>
      <c r="M124" s="42"/>
      <c r="N124" s="44"/>
      <c r="P124" s="1"/>
      <c r="Q124" s="42"/>
      <c r="R124" s="73"/>
      <c r="S124" s="73"/>
      <c r="T124" s="41"/>
      <c r="U124" s="44"/>
      <c r="W124" s="61"/>
      <c r="X124" s="42"/>
      <c r="Y124" s="73"/>
      <c r="Z124" s="73"/>
      <c r="AA124" s="41"/>
      <c r="AB124" s="44"/>
    </row>
    <row r="125" spans="2:28" ht="12.75">
      <c r="B125" s="1"/>
      <c r="D125" s="48" t="s">
        <v>338</v>
      </c>
      <c r="E125" s="59" t="s">
        <v>51</v>
      </c>
      <c r="F125" s="1" t="e">
        <f>'Form 923 Generation and Fuel Da'!#REF!-'Form 923 Generation and Fuel Da'!#REF!</f>
        <v>#REF!</v>
      </c>
      <c r="G125" s="1" t="e">
        <f>'Form 923 Generation and Fuel Da'!#REF!</f>
        <v>#REF!</v>
      </c>
      <c r="I125" s="65">
        <v>54600</v>
      </c>
      <c r="J125" s="42">
        <f aca="true" t="shared" si="35" ref="J125:J130">I125*2.20462262*1055.05585/1000000</f>
        <v>126.99959957812365</v>
      </c>
      <c r="K125" s="47">
        <f aca="true" t="shared" si="36" ref="K125:K130">J125*0.9</f>
        <v>114.29963962031128</v>
      </c>
      <c r="L125" s="42"/>
      <c r="M125" s="42"/>
      <c r="N125" s="41" t="e">
        <f aca="true" t="shared" si="37" ref="N125:N130">F125*K125</f>
        <v>#REF!</v>
      </c>
      <c r="P125" s="65">
        <v>1</v>
      </c>
      <c r="Q125" s="74">
        <f aca="true" t="shared" si="38" ref="Q125:Q130">P125*2.20462262*1055.05585/1000000</f>
        <v>0.002325999992273327</v>
      </c>
      <c r="R125" s="55">
        <f aca="true" t="shared" si="39" ref="R125:R130">Q125*0.9</f>
        <v>0.002093399993045994</v>
      </c>
      <c r="S125" s="55"/>
      <c r="T125" s="41" t="e">
        <f aca="true" t="shared" si="40" ref="T125:T130">G125*R125</f>
        <v>#REF!</v>
      </c>
      <c r="U125" s="41" t="e">
        <f>T125*GWPs!$C$6</f>
        <v>#REF!</v>
      </c>
      <c r="W125" s="66">
        <v>0.1</v>
      </c>
      <c r="X125" s="74">
        <f aca="true" t="shared" si="41" ref="X125:X130">W125*2.20462262*1055.05585/1000000</f>
        <v>0.00023259999922733269</v>
      </c>
      <c r="Y125" s="55">
        <f aca="true" t="shared" si="42" ref="Y125:Y130">X125*0.9</f>
        <v>0.00020933999930459942</v>
      </c>
      <c r="Z125" s="55"/>
      <c r="AA125" s="41" t="e">
        <f aca="true" t="shared" si="43" ref="AA125:AA130">G125*Y125</f>
        <v>#REF!</v>
      </c>
      <c r="AB125" s="41" t="e">
        <f>AA125*GWPs!$D$6</f>
        <v>#REF!</v>
      </c>
    </row>
    <row r="126" spans="4:28" ht="12.75">
      <c r="D126" s="48" t="s">
        <v>341</v>
      </c>
      <c r="E126" s="59" t="s">
        <v>28</v>
      </c>
      <c r="F126" s="1" t="e">
        <f>'Form 923 Generation and Fuel Da'!#REF!-'Form 923 Generation and Fuel Da'!#REF!</f>
        <v>#REF!</v>
      </c>
      <c r="G126" s="1" t="e">
        <f>'Form 923 Generation and Fuel Da'!#REF!</f>
        <v>#REF!</v>
      </c>
      <c r="I126" s="65">
        <v>100000</v>
      </c>
      <c r="J126" s="42">
        <f t="shared" si="35"/>
        <v>232.5999992273327</v>
      </c>
      <c r="K126" s="73">
        <f t="shared" si="36"/>
        <v>209.33999930459942</v>
      </c>
      <c r="L126" s="42"/>
      <c r="M126" s="42"/>
      <c r="N126" s="41" t="e">
        <f t="shared" si="37"/>
        <v>#REF!</v>
      </c>
      <c r="P126" s="65">
        <v>30</v>
      </c>
      <c r="Q126" s="74">
        <f t="shared" si="38"/>
        <v>0.06977999976819979</v>
      </c>
      <c r="R126" s="55">
        <f t="shared" si="39"/>
        <v>0.06280199979137982</v>
      </c>
      <c r="S126" s="55"/>
      <c r="T126" s="41" t="e">
        <f t="shared" si="40"/>
        <v>#REF!</v>
      </c>
      <c r="U126" s="41" t="e">
        <f>T126*GWPs!$C$6</f>
        <v>#REF!</v>
      </c>
      <c r="W126" s="65">
        <v>4</v>
      </c>
      <c r="X126" s="74">
        <f t="shared" si="41"/>
        <v>0.009303999969093308</v>
      </c>
      <c r="Y126" s="55">
        <f t="shared" si="42"/>
        <v>0.008373599972183976</v>
      </c>
      <c r="Z126" s="55"/>
      <c r="AA126" s="41" t="e">
        <f t="shared" si="43"/>
        <v>#REF!</v>
      </c>
      <c r="AB126" s="41" t="e">
        <f>AA126*GWPs!$D$6</f>
        <v>#REF!</v>
      </c>
    </row>
    <row r="127" spans="4:28" ht="12.75">
      <c r="D127" s="48" t="s">
        <v>337</v>
      </c>
      <c r="E127" s="59" t="s">
        <v>105</v>
      </c>
      <c r="F127" s="1" t="e">
        <f>'Form 923 Generation and Fuel Da'!#REF!-'Form 923 Generation and Fuel Da'!#REF!</f>
        <v>#REF!</v>
      </c>
      <c r="G127" s="1" t="e">
        <f>'Form 923 Generation and Fuel Da'!#REF!</f>
        <v>#REF!</v>
      </c>
      <c r="I127" s="65">
        <v>95300</v>
      </c>
      <c r="J127" s="42">
        <f t="shared" si="35"/>
        <v>221.66779926364802</v>
      </c>
      <c r="K127" s="73">
        <f t="shared" si="36"/>
        <v>199.50101933728322</v>
      </c>
      <c r="L127" s="42"/>
      <c r="M127" s="42"/>
      <c r="N127" s="41" t="e">
        <f t="shared" si="37"/>
        <v>#REF!</v>
      </c>
      <c r="P127" s="65">
        <v>3</v>
      </c>
      <c r="Q127" s="74">
        <f t="shared" si="38"/>
        <v>0.006977999976819979</v>
      </c>
      <c r="R127" s="55">
        <f t="shared" si="39"/>
        <v>0.006280199979137982</v>
      </c>
      <c r="S127" s="55"/>
      <c r="T127" s="41" t="e">
        <f t="shared" si="40"/>
        <v>#REF!</v>
      </c>
      <c r="U127" s="41" t="e">
        <f>T127*GWPs!$C$6</f>
        <v>#REF!</v>
      </c>
      <c r="W127" s="65">
        <v>2</v>
      </c>
      <c r="X127" s="74">
        <f t="shared" si="41"/>
        <v>0.004651999984546654</v>
      </c>
      <c r="Y127" s="55">
        <f t="shared" si="42"/>
        <v>0.004186799986091988</v>
      </c>
      <c r="Z127" s="55"/>
      <c r="AA127" s="41" t="e">
        <f t="shared" si="43"/>
        <v>#REF!</v>
      </c>
      <c r="AB127" s="41" t="e">
        <f>AA127*GWPs!$D$6</f>
        <v>#REF!</v>
      </c>
    </row>
    <row r="128" spans="4:28" s="49" customFormat="1" ht="12.75">
      <c r="D128" s="48" t="s">
        <v>346</v>
      </c>
      <c r="E128" s="59" t="s">
        <v>57</v>
      </c>
      <c r="F128" s="1" t="e">
        <f>'Form 923 Generation and Fuel Da'!#REF!-'Form 923 Generation and Fuel Da'!#REF!</f>
        <v>#REF!</v>
      </c>
      <c r="G128" s="1" t="e">
        <f>'Form 923 Generation and Fuel Da'!#REF!</f>
        <v>#REF!</v>
      </c>
      <c r="H128"/>
      <c r="I128" s="65">
        <v>112000</v>
      </c>
      <c r="J128" s="42">
        <f t="shared" si="35"/>
        <v>260.5119991346126</v>
      </c>
      <c r="K128" s="47">
        <f t="shared" si="36"/>
        <v>234.46079922115135</v>
      </c>
      <c r="L128" s="42"/>
      <c r="M128" s="42"/>
      <c r="N128" s="41" t="e">
        <f t="shared" si="37"/>
        <v>#REF!</v>
      </c>
      <c r="O128"/>
      <c r="P128" s="65">
        <v>30</v>
      </c>
      <c r="Q128" s="74">
        <f t="shared" si="38"/>
        <v>0.06977999976819979</v>
      </c>
      <c r="R128" s="55">
        <f t="shared" si="39"/>
        <v>0.06280199979137982</v>
      </c>
      <c r="S128" s="55"/>
      <c r="T128" s="41" t="e">
        <f t="shared" si="40"/>
        <v>#REF!</v>
      </c>
      <c r="U128" s="41" t="e">
        <f>T128*GWPs!$C$6</f>
        <v>#REF!</v>
      </c>
      <c r="V128"/>
      <c r="W128" s="65">
        <v>4</v>
      </c>
      <c r="X128" s="74">
        <f t="shared" si="41"/>
        <v>0.009303999969093308</v>
      </c>
      <c r="Y128" s="55">
        <f t="shared" si="42"/>
        <v>0.008373599972183976</v>
      </c>
      <c r="Z128" s="55"/>
      <c r="AA128" s="41" t="e">
        <f t="shared" si="43"/>
        <v>#REF!</v>
      </c>
      <c r="AB128" s="41" t="e">
        <f>AA128*GWPs!$D$6</f>
        <v>#REF!</v>
      </c>
    </row>
    <row r="129" spans="4:28" s="49" customFormat="1" ht="12.75">
      <c r="D129" s="46" t="s">
        <v>399</v>
      </c>
      <c r="E129" s="59" t="s">
        <v>386</v>
      </c>
      <c r="F129" s="1" t="e">
        <f>'Form 923 Generation and Fuel Da'!#REF!-'Form 923 Generation and Fuel Da'!#REF!</f>
        <v>#REF!</v>
      </c>
      <c r="G129" s="1" t="e">
        <f>'Form 923 Generation and Fuel Da'!#REF!</f>
        <v>#REF!</v>
      </c>
      <c r="H129"/>
      <c r="I129" s="65">
        <v>100000</v>
      </c>
      <c r="J129" s="42">
        <f t="shared" si="35"/>
        <v>232.5999992273327</v>
      </c>
      <c r="K129" s="47">
        <f t="shared" si="36"/>
        <v>209.33999930459942</v>
      </c>
      <c r="L129" s="42"/>
      <c r="M129" s="42"/>
      <c r="N129" s="41" t="e">
        <f t="shared" si="37"/>
        <v>#REF!</v>
      </c>
      <c r="O129"/>
      <c r="P129" s="65">
        <v>30</v>
      </c>
      <c r="Q129" s="74">
        <f t="shared" si="38"/>
        <v>0.06977999976819979</v>
      </c>
      <c r="R129" s="55">
        <f t="shared" si="39"/>
        <v>0.06280199979137982</v>
      </c>
      <c r="S129" s="55"/>
      <c r="T129" s="41" t="e">
        <f t="shared" si="40"/>
        <v>#REF!</v>
      </c>
      <c r="U129" s="41" t="e">
        <f>T129*GWPs!$C$6</f>
        <v>#REF!</v>
      </c>
      <c r="V129"/>
      <c r="W129" s="65">
        <v>4</v>
      </c>
      <c r="X129" s="74">
        <f t="shared" si="41"/>
        <v>0.009303999969093308</v>
      </c>
      <c r="Y129" s="55">
        <f t="shared" si="42"/>
        <v>0.008373599972183976</v>
      </c>
      <c r="Z129" s="55"/>
      <c r="AA129" s="41" t="e">
        <f t="shared" si="43"/>
        <v>#REF!</v>
      </c>
      <c r="AB129" s="41" t="e">
        <f>AA129*GWPs!$D$6</f>
        <v>#REF!</v>
      </c>
    </row>
    <row r="130" spans="4:28" s="49" customFormat="1" ht="12.75">
      <c r="D130" s="46" t="s">
        <v>398</v>
      </c>
      <c r="E130" s="59" t="s">
        <v>56</v>
      </c>
      <c r="F130" s="1" t="e">
        <f>'Form 923 Generation and Fuel Da'!#REF!-'Form 923 Generation and Fuel Da'!#REF!</f>
        <v>#REF!</v>
      </c>
      <c r="G130" s="1" t="e">
        <f>'Form 923 Generation and Fuel Da'!#REF!</f>
        <v>#REF!</v>
      </c>
      <c r="H130"/>
      <c r="I130" s="65">
        <v>54600</v>
      </c>
      <c r="J130" s="42">
        <f t="shared" si="35"/>
        <v>126.99959957812365</v>
      </c>
      <c r="K130" s="47">
        <f t="shared" si="36"/>
        <v>114.29963962031128</v>
      </c>
      <c r="L130" s="42"/>
      <c r="M130" s="42"/>
      <c r="N130" s="41" t="e">
        <f t="shared" si="37"/>
        <v>#REF!</v>
      </c>
      <c r="O130"/>
      <c r="P130" s="65">
        <v>1</v>
      </c>
      <c r="Q130" s="74">
        <f t="shared" si="38"/>
        <v>0.002325999992273327</v>
      </c>
      <c r="R130" s="55">
        <f t="shared" si="39"/>
        <v>0.002093399993045994</v>
      </c>
      <c r="S130" s="55"/>
      <c r="T130" s="41" t="e">
        <f t="shared" si="40"/>
        <v>#REF!</v>
      </c>
      <c r="U130" s="41" t="e">
        <f>T130*GWPs!$C$6</f>
        <v>#REF!</v>
      </c>
      <c r="V130"/>
      <c r="W130" s="66">
        <v>0.1</v>
      </c>
      <c r="X130" s="74">
        <f t="shared" si="41"/>
        <v>0.00023259999922733269</v>
      </c>
      <c r="Y130" s="55">
        <f t="shared" si="42"/>
        <v>0.00020933999930459942</v>
      </c>
      <c r="Z130" s="55"/>
      <c r="AA130" s="41" t="e">
        <f t="shared" si="43"/>
        <v>#REF!</v>
      </c>
      <c r="AB130" s="41" t="e">
        <f>AA130*GWPs!$D$6</f>
        <v>#REF!</v>
      </c>
    </row>
    <row r="131" spans="4:28" s="49" customFormat="1" ht="12.75">
      <c r="D131"/>
      <c r="E131"/>
      <c r="F131" s="1" t="e">
        <f>SUM(G110:G122)-SUM(F110:F122)</f>
        <v>#REF!</v>
      </c>
      <c r="G131"/>
      <c r="H131"/>
      <c r="I131"/>
      <c r="J131"/>
      <c r="K131"/>
      <c r="L131"/>
      <c r="M131"/>
      <c r="N131" s="50" t="e">
        <f>SUM(N125:N130)</f>
        <v>#REF!</v>
      </c>
      <c r="O131"/>
      <c r="P131"/>
      <c r="Q131"/>
      <c r="R131"/>
      <c r="S131"/>
      <c r="T131"/>
      <c r="U131" s="44" t="e">
        <f>SUM(U125:U130)</f>
        <v>#REF!</v>
      </c>
      <c r="V131"/>
      <c r="W131"/>
      <c r="X131"/>
      <c r="Y131"/>
      <c r="Z131"/>
      <c r="AA131"/>
      <c r="AB131" s="44" t="e">
        <f>SUM(AB125:AB130)</f>
        <v>#REF!</v>
      </c>
    </row>
    <row r="132" spans="9:28" ht="12.75">
      <c r="I132" s="47"/>
      <c r="J132" s="47"/>
      <c r="K132" s="47"/>
      <c r="L132" s="47"/>
      <c r="M132" s="47"/>
      <c r="N132" s="44"/>
      <c r="P132" s="49"/>
      <c r="Q132" s="49"/>
      <c r="R132" s="49"/>
      <c r="S132" s="49"/>
      <c r="T132" s="41"/>
      <c r="U132" s="44"/>
      <c r="W132" s="49"/>
      <c r="X132" s="49"/>
      <c r="Y132" s="49"/>
      <c r="Z132" s="49"/>
      <c r="AA132" s="41"/>
      <c r="AB132" s="44"/>
    </row>
    <row r="133" spans="1:28" ht="12.75">
      <c r="A133" s="51"/>
      <c r="B133" s="51"/>
      <c r="D133" s="51"/>
      <c r="E133" s="51"/>
      <c r="F133" s="51"/>
      <c r="G133" s="51"/>
      <c r="I133" s="51"/>
      <c r="J133" s="51"/>
      <c r="K133" s="51"/>
      <c r="L133" s="51"/>
      <c r="M133" s="51"/>
      <c r="N133" s="51"/>
      <c r="P133" s="51"/>
      <c r="Q133" s="51"/>
      <c r="R133" s="51"/>
      <c r="S133" s="51"/>
      <c r="T133" s="51"/>
      <c r="U133" s="57"/>
      <c r="W133" s="51"/>
      <c r="X133" s="51"/>
      <c r="Y133" s="51"/>
      <c r="Z133" s="51"/>
      <c r="AA133" s="51"/>
      <c r="AB133" s="51"/>
    </row>
    <row r="134" spans="1:28" ht="12.75">
      <c r="A134" s="319" t="s">
        <v>204</v>
      </c>
      <c r="B134" s="319"/>
      <c r="D134" s="319" t="s">
        <v>204</v>
      </c>
      <c r="E134" s="319"/>
      <c r="F134" s="319"/>
      <c r="G134" s="319"/>
      <c r="I134" s="319" t="s">
        <v>204</v>
      </c>
      <c r="J134" s="319"/>
      <c r="K134" s="319"/>
      <c r="L134" s="319"/>
      <c r="M134" s="319"/>
      <c r="N134" s="319"/>
      <c r="P134" s="319" t="s">
        <v>204</v>
      </c>
      <c r="Q134" s="319"/>
      <c r="R134" s="319"/>
      <c r="S134" s="319"/>
      <c r="T134" s="319"/>
      <c r="U134" s="319"/>
      <c r="W134" s="319" t="s">
        <v>204</v>
      </c>
      <c r="X134" s="319"/>
      <c r="Y134" s="319"/>
      <c r="Z134" s="319"/>
      <c r="AA134" s="319"/>
      <c r="AB134" s="319"/>
    </row>
    <row r="135" spans="1:28" ht="12.75">
      <c r="A135" s="319" t="s">
        <v>804</v>
      </c>
      <c r="B135" s="319"/>
      <c r="D135" s="319" t="s">
        <v>182</v>
      </c>
      <c r="E135" s="319"/>
      <c r="F135" s="319"/>
      <c r="G135" s="319"/>
      <c r="I135" s="319" t="s">
        <v>183</v>
      </c>
      <c r="J135" s="320"/>
      <c r="K135" s="320"/>
      <c r="L135" s="320"/>
      <c r="M135" s="320"/>
      <c r="N135" s="320"/>
      <c r="P135" s="319" t="s">
        <v>184</v>
      </c>
      <c r="Q135" s="319"/>
      <c r="R135" s="319"/>
      <c r="S135" s="319"/>
      <c r="T135" s="319"/>
      <c r="U135" s="319"/>
      <c r="W135" s="319" t="s">
        <v>185</v>
      </c>
      <c r="X135" s="319"/>
      <c r="Y135" s="319"/>
      <c r="Z135" s="319"/>
      <c r="AA135" s="319"/>
      <c r="AB135" s="319"/>
    </row>
    <row r="136" spans="1:28" s="31" customFormat="1" ht="42.75" customHeight="1">
      <c r="A136" s="33"/>
      <c r="B136" s="34" t="s">
        <v>254</v>
      </c>
      <c r="D136" s="35" t="s">
        <v>186</v>
      </c>
      <c r="E136" s="35" t="s">
        <v>187</v>
      </c>
      <c r="F136" s="35" t="s">
        <v>246</v>
      </c>
      <c r="G136" s="35" t="s">
        <v>245</v>
      </c>
      <c r="H136"/>
      <c r="I136" s="36" t="s">
        <v>242</v>
      </c>
      <c r="J136" s="36" t="s">
        <v>243</v>
      </c>
      <c r="K136" s="36" t="s">
        <v>249</v>
      </c>
      <c r="L136" s="37" t="s">
        <v>250</v>
      </c>
      <c r="M136" s="37" t="s">
        <v>251</v>
      </c>
      <c r="N136" s="79" t="s">
        <v>252</v>
      </c>
      <c r="P136" s="36" t="s">
        <v>188</v>
      </c>
      <c r="Q136" s="36" t="s">
        <v>258</v>
      </c>
      <c r="R136" s="36" t="s">
        <v>259</v>
      </c>
      <c r="S136" s="37" t="s">
        <v>262</v>
      </c>
      <c r="T136" s="36" t="s">
        <v>253</v>
      </c>
      <c r="U136" s="37" t="s">
        <v>254</v>
      </c>
      <c r="W136" s="36" t="s">
        <v>189</v>
      </c>
      <c r="X136" s="36" t="s">
        <v>260</v>
      </c>
      <c r="Y136" s="36" t="s">
        <v>261</v>
      </c>
      <c r="Z136" s="37" t="s">
        <v>263</v>
      </c>
      <c r="AA136" s="36" t="s">
        <v>255</v>
      </c>
      <c r="AB136" s="37" t="s">
        <v>254</v>
      </c>
    </row>
    <row r="137" spans="1:28" ht="12.75">
      <c r="A137" s="36" t="s">
        <v>190</v>
      </c>
      <c r="B137" s="38">
        <f>SUM(B138:B143)</f>
        <v>6733578089.694919</v>
      </c>
      <c r="D137" s="36" t="s">
        <v>191</v>
      </c>
      <c r="E137" s="36"/>
      <c r="F137" s="36" t="s">
        <v>248</v>
      </c>
      <c r="G137" s="36" t="s">
        <v>247</v>
      </c>
      <c r="I137" s="324" t="s">
        <v>192</v>
      </c>
      <c r="J137" s="325"/>
      <c r="K137" s="326"/>
      <c r="L137" s="39" t="s">
        <v>193</v>
      </c>
      <c r="M137" s="70"/>
      <c r="P137" s="321" t="s">
        <v>192</v>
      </c>
      <c r="Q137" s="322"/>
      <c r="R137" s="323"/>
      <c r="S137" s="78"/>
      <c r="T137" s="31"/>
      <c r="U137" s="31"/>
      <c r="W137" s="321" t="s">
        <v>192</v>
      </c>
      <c r="X137" s="322"/>
      <c r="Y137" s="323"/>
      <c r="Z137" s="78"/>
      <c r="AA137" s="31"/>
      <c r="AB137" s="31"/>
    </row>
    <row r="138" spans="1:28" ht="12.75">
      <c r="A138" t="s">
        <v>265</v>
      </c>
      <c r="B138" s="40">
        <f>N151</f>
        <v>2717468841.7995324</v>
      </c>
      <c r="D138" s="43" t="s">
        <v>342</v>
      </c>
      <c r="E138" s="32" t="s">
        <v>39</v>
      </c>
      <c r="F138" s="1">
        <f>'Form 923 Generation and Fuel Da'!T683-'Form 923 Generation and Fuel Da'!W683</f>
        <v>0</v>
      </c>
      <c r="G138" s="1">
        <f>'Form 923 Generation and Fuel Da'!T683</f>
        <v>0</v>
      </c>
      <c r="I138" s="42"/>
      <c r="J138" s="42"/>
      <c r="K138" s="42"/>
      <c r="L138" s="76">
        <f>'Electric Power Annual Table A3'!C$9</f>
        <v>205.45</v>
      </c>
      <c r="M138" s="71"/>
      <c r="N138" s="41">
        <f>F138*L138</f>
        <v>0</v>
      </c>
      <c r="P138" s="65">
        <v>1</v>
      </c>
      <c r="Q138" s="74">
        <f>P138*2.20462262*1055.05585/1000000</f>
        <v>0.002325999992273327</v>
      </c>
      <c r="R138" s="75">
        <f>Q138*0.95</f>
        <v>0.0022096999926596605</v>
      </c>
      <c r="S138" s="75"/>
      <c r="T138" s="41">
        <f>G138*R138</f>
        <v>0</v>
      </c>
      <c r="U138" s="41">
        <f>T138*GWPs!$C$6</f>
        <v>0</v>
      </c>
      <c r="W138" s="66">
        <v>1.5</v>
      </c>
      <c r="X138" s="74">
        <f>W138*2.20462262*1055.05585/1000000</f>
        <v>0.0034889999884099897</v>
      </c>
      <c r="Y138" s="75">
        <f>X138*0.95</f>
        <v>0.00331454998898949</v>
      </c>
      <c r="Z138" s="75"/>
      <c r="AA138" s="41">
        <f>G138*Y138</f>
        <v>0</v>
      </c>
      <c r="AB138" s="41">
        <f>AA138*GWPs!$D$6</f>
        <v>0</v>
      </c>
    </row>
    <row r="139" spans="1:28" ht="12.75">
      <c r="A139" t="s">
        <v>264</v>
      </c>
      <c r="B139" s="1">
        <f>'EPA Part 75 data'!I111*2000</f>
        <v>4008898450</v>
      </c>
      <c r="D139" s="43" t="s">
        <v>343</v>
      </c>
      <c r="E139" s="32" t="s">
        <v>43</v>
      </c>
      <c r="F139" s="1">
        <f>'Form 923 Generation and Fuel Da'!T684-'Form 923 Generation and Fuel Da'!W684</f>
        <v>0</v>
      </c>
      <c r="G139" s="1">
        <f>'Form 923 Generation and Fuel Da'!T684</f>
        <v>0</v>
      </c>
      <c r="I139" s="42"/>
      <c r="J139" s="42"/>
      <c r="K139" s="42"/>
      <c r="L139" s="77">
        <f>'Electric Power Annual Table A3'!C$22</f>
        <v>212.58</v>
      </c>
      <c r="M139" s="72"/>
      <c r="N139" s="41">
        <f aca="true" t="shared" si="44" ref="N139:N150">F139*L139</f>
        <v>0</v>
      </c>
      <c r="P139" s="65">
        <v>1</v>
      </c>
      <c r="Q139" s="74">
        <f aca="true" t="shared" si="45" ref="Q139:Q150">P139*2.20462262*1055.05585/1000000</f>
        <v>0.002325999992273327</v>
      </c>
      <c r="R139" s="75">
        <f>Q139*0.95</f>
        <v>0.0022096999926596605</v>
      </c>
      <c r="S139" s="75"/>
      <c r="T139" s="41">
        <f aca="true" t="shared" si="46" ref="T139:T156">G139*R139</f>
        <v>0</v>
      </c>
      <c r="U139" s="41">
        <f>T139*GWPs!$C$6</f>
        <v>0</v>
      </c>
      <c r="W139" s="66">
        <v>1.5</v>
      </c>
      <c r="X139" s="74">
        <f aca="true" t="shared" si="47" ref="X139:X150">W139*2.20462262*1055.05585/1000000</f>
        <v>0.0034889999884099897</v>
      </c>
      <c r="Y139" s="75">
        <f>X139*0.95</f>
        <v>0.00331454998898949</v>
      </c>
      <c r="Z139" s="75"/>
      <c r="AA139" s="41">
        <f aca="true" t="shared" si="48" ref="AA139:AA150">G139*Y139</f>
        <v>0</v>
      </c>
      <c r="AB139" s="41">
        <f>AA139*GWPs!$D$6</f>
        <v>0</v>
      </c>
    </row>
    <row r="140" spans="1:28" ht="12.75">
      <c r="A140" t="s">
        <v>195</v>
      </c>
      <c r="B140" s="40">
        <f>U151</f>
        <v>2730572.918159787</v>
      </c>
      <c r="D140" s="43" t="s">
        <v>331</v>
      </c>
      <c r="E140" s="32" t="s">
        <v>41</v>
      </c>
      <c r="F140" s="1">
        <f>'Form 923 Generation and Fuel Da'!T685-'Form 923 Generation and Fuel Da'!W685</f>
        <v>172942</v>
      </c>
      <c r="G140" s="1">
        <f>'Form 923 Generation and Fuel Da'!T685</f>
        <v>178458</v>
      </c>
      <c r="I140" s="42"/>
      <c r="J140" s="42"/>
      <c r="K140" s="42"/>
      <c r="L140" s="77">
        <f>'Electric Power Annual Table A3'!C$10</f>
        <v>173.72</v>
      </c>
      <c r="M140" s="72"/>
      <c r="N140" s="41">
        <f t="shared" si="44"/>
        <v>30043484.24</v>
      </c>
      <c r="P140" s="65">
        <v>3</v>
      </c>
      <c r="Q140" s="74">
        <f t="shared" si="45"/>
        <v>0.006977999976819979</v>
      </c>
      <c r="R140" s="75">
        <f>Q140*0.95</f>
        <v>0.00662909997797898</v>
      </c>
      <c r="S140" s="75"/>
      <c r="T140" s="41">
        <f t="shared" si="46"/>
        <v>1183.0159238701729</v>
      </c>
      <c r="U140" s="41">
        <f>T140*GWPs!$C$6</f>
        <v>24843.33440127363</v>
      </c>
      <c r="W140" s="66">
        <v>0.6</v>
      </c>
      <c r="X140" s="74">
        <f t="shared" si="47"/>
        <v>0.001395599995363996</v>
      </c>
      <c r="Y140" s="75">
        <f>X140*0.95</f>
        <v>0.0013258199955957961</v>
      </c>
      <c r="Z140" s="75"/>
      <c r="AA140" s="41">
        <f t="shared" si="48"/>
        <v>236.6031847740346</v>
      </c>
      <c r="AB140" s="41">
        <f>AA140*GWPs!$D$6</f>
        <v>73346.98727995073</v>
      </c>
    </row>
    <row r="141" spans="1:28" ht="12.75">
      <c r="A141" t="s">
        <v>196</v>
      </c>
      <c r="B141" s="40">
        <f>AB151</f>
        <v>4343577.254354394</v>
      </c>
      <c r="D141" s="43" t="s">
        <v>330</v>
      </c>
      <c r="E141" s="32" t="s">
        <v>36</v>
      </c>
      <c r="F141" s="1">
        <f>'Form 923 Generation and Fuel Da'!T686-'Form 923 Generation and Fuel Da'!W686</f>
        <v>22102750</v>
      </c>
      <c r="G141" s="1">
        <f>'Form 923 Generation and Fuel Da'!T686</f>
        <v>54911114</v>
      </c>
      <c r="I141" s="42"/>
      <c r="J141" s="42"/>
      <c r="K141" s="42"/>
      <c r="L141" s="77">
        <f>'Electric Power Annual Table A3'!C$17</f>
        <v>116.97</v>
      </c>
      <c r="M141" s="72"/>
      <c r="N141" s="41">
        <f t="shared" si="44"/>
        <v>2585358667.5</v>
      </c>
      <c r="P141" s="65">
        <v>1</v>
      </c>
      <c r="Q141" s="74">
        <f t="shared" si="45"/>
        <v>0.002325999992273327</v>
      </c>
      <c r="R141" s="75">
        <f>Q141*0.9</f>
        <v>0.002093399993045994</v>
      </c>
      <c r="S141" s="75"/>
      <c r="T141" s="41">
        <f t="shared" si="46"/>
        <v>114950.92566574778</v>
      </c>
      <c r="U141" s="41">
        <f>T141*GWPs!$C$6</f>
        <v>2413969.4389807032</v>
      </c>
      <c r="W141" s="66">
        <v>0.1</v>
      </c>
      <c r="X141" s="74">
        <f t="shared" si="47"/>
        <v>0.00023259999922733269</v>
      </c>
      <c r="Y141" s="75">
        <f>X141*0.9</f>
        <v>0.00020933999930459942</v>
      </c>
      <c r="Z141" s="75"/>
      <c r="AA141" s="41">
        <f t="shared" si="48"/>
        <v>11495.09256657478</v>
      </c>
      <c r="AB141" s="41">
        <f>AA141*GWPs!$D$6</f>
        <v>3563478.6956381816</v>
      </c>
    </row>
    <row r="142" spans="1:28" ht="12.75">
      <c r="A142" t="s">
        <v>197</v>
      </c>
      <c r="B142" s="40">
        <f>U157</f>
        <v>55184.657313883654</v>
      </c>
      <c r="D142" s="48" t="s">
        <v>339</v>
      </c>
      <c r="E142" s="68" t="s">
        <v>106</v>
      </c>
      <c r="F142" s="1">
        <f>'Form 923 Generation and Fuel Da'!T687-'Form 923 Generation and Fuel Da'!W687</f>
        <v>0</v>
      </c>
      <c r="G142" s="1">
        <f>'Form 923 Generation and Fuel Da'!T687</f>
        <v>0</v>
      </c>
      <c r="L142" s="10"/>
      <c r="M142" s="42">
        <f>AVERAGE(L138:L141,K143,L145:L150,K153:K156)</f>
        <v>182.44112978734907</v>
      </c>
      <c r="N142" s="41">
        <f>F142*M142</f>
        <v>0</v>
      </c>
      <c r="P142" s="1"/>
      <c r="Q142" s="74"/>
      <c r="R142" s="75"/>
      <c r="S142" s="74">
        <f>AVERAGE(R138:R141,R143,R145:R150,R153:R156)</f>
        <v>0.024833926584171547</v>
      </c>
      <c r="T142" s="41">
        <f>G142*S142</f>
        <v>0</v>
      </c>
      <c r="U142" s="41">
        <f>T142*GWPs!$C$6</f>
        <v>0</v>
      </c>
      <c r="W142" s="62"/>
      <c r="X142" s="74"/>
      <c r="Y142" s="75"/>
      <c r="Z142" s="74">
        <f>AVERAGE(Y138:Y141,Y143,Y145:Y150,Y153:Y156)</f>
        <v>0.004075151986462868</v>
      </c>
      <c r="AA142" s="41">
        <f>G142*Z142</f>
        <v>0</v>
      </c>
      <c r="AB142" s="41">
        <f>AA142*GWPs!$D$6</f>
        <v>0</v>
      </c>
    </row>
    <row r="143" spans="1:28" ht="12.75">
      <c r="A143" t="s">
        <v>198</v>
      </c>
      <c r="B143" s="40">
        <f>AB157</f>
        <v>81463.06555859015</v>
      </c>
      <c r="D143" s="43" t="s">
        <v>344</v>
      </c>
      <c r="E143" s="32" t="s">
        <v>29</v>
      </c>
      <c r="F143" s="1">
        <f>'Form 923 Generation and Fuel Da'!T688-'Form 923 Generation and Fuel Da'!W688</f>
        <v>0</v>
      </c>
      <c r="G143" s="1">
        <f>'Form 923 Generation and Fuel Da'!T688</f>
        <v>0</v>
      </c>
      <c r="I143" s="65">
        <v>91700</v>
      </c>
      <c r="J143" s="42">
        <f>I143*2.20462262*1055.05585/1000000</f>
        <v>213.29419929146405</v>
      </c>
      <c r="K143" s="73">
        <f>J143*0.95</f>
        <v>202.62948932689085</v>
      </c>
      <c r="L143" s="72"/>
      <c r="M143" s="63"/>
      <c r="N143" s="41">
        <f>F143*K143</f>
        <v>0</v>
      </c>
      <c r="P143" s="65">
        <v>30</v>
      </c>
      <c r="Q143" s="74">
        <f t="shared" si="45"/>
        <v>0.06977999976819979</v>
      </c>
      <c r="R143" s="75">
        <f aca="true" t="shared" si="49" ref="R143:R150">Q143*0.95</f>
        <v>0.06629099977978979</v>
      </c>
      <c r="S143" s="75"/>
      <c r="T143" s="41">
        <f t="shared" si="46"/>
        <v>0</v>
      </c>
      <c r="U143" s="41">
        <f>T143*GWPs!$C$6</f>
        <v>0</v>
      </c>
      <c r="W143" s="65">
        <v>4</v>
      </c>
      <c r="X143" s="74">
        <f t="shared" si="47"/>
        <v>0.009303999969093308</v>
      </c>
      <c r="Y143" s="75">
        <f aca="true" t="shared" si="50" ref="Y143:Y150">X143*0.95</f>
        <v>0.008838799970638642</v>
      </c>
      <c r="Z143" s="75"/>
      <c r="AA143" s="41">
        <f t="shared" si="48"/>
        <v>0</v>
      </c>
      <c r="AB143" s="41">
        <f>AA143*GWPs!$D$6</f>
        <v>0</v>
      </c>
    </row>
    <row r="144" spans="4:28" ht="12.75">
      <c r="D144" s="43" t="s">
        <v>345</v>
      </c>
      <c r="E144" s="69" t="s">
        <v>66</v>
      </c>
      <c r="F144" s="1">
        <f>'Form 923 Generation and Fuel Da'!T689-'Form 923 Generation and Fuel Da'!W689</f>
        <v>559450</v>
      </c>
      <c r="G144" s="1">
        <f>'Form 923 Generation and Fuel Da'!T689</f>
        <v>559450</v>
      </c>
      <c r="I144" s="1"/>
      <c r="J144" s="42"/>
      <c r="K144" s="73"/>
      <c r="L144" s="10"/>
      <c r="M144" s="42">
        <f>AVERAGE(L138:L141,K143,L145:L150,K153:K156)</f>
        <v>182.44112978734907</v>
      </c>
      <c r="N144" s="41">
        <f>F144*M144</f>
        <v>102066690.05953243</v>
      </c>
      <c r="P144" s="1"/>
      <c r="Q144" s="74"/>
      <c r="R144" s="75"/>
      <c r="S144" s="74">
        <f>AVERAGE(R138:R141,R143,R145:R150,R153:R156)</f>
        <v>0.024833926584171547</v>
      </c>
      <c r="T144" s="41">
        <f>G144*S144</f>
        <v>13893.340227514773</v>
      </c>
      <c r="U144" s="41">
        <f>T144*GWPs!$C$6</f>
        <v>291760.1447778102</v>
      </c>
      <c r="W144" s="62"/>
      <c r="X144" s="74"/>
      <c r="Y144" s="75"/>
      <c r="Z144" s="74">
        <f>AVERAGE(Y138:Y141,Y143,Y145:Y150,Y153:Y156)</f>
        <v>0.004075151986462868</v>
      </c>
      <c r="AA144" s="41">
        <f>G144*Z144</f>
        <v>2279.8437788266515</v>
      </c>
      <c r="AB144" s="41">
        <f>AA144*GWPs!$D$6</f>
        <v>706751.571436262</v>
      </c>
    </row>
    <row r="145" spans="4:28" ht="12.75">
      <c r="D145" s="43" t="s">
        <v>340</v>
      </c>
      <c r="E145" s="32" t="s">
        <v>372</v>
      </c>
      <c r="F145" s="1">
        <f>'Form 923 Generation and Fuel Da'!T690-'Form 923 Generation and Fuel Da'!W690</f>
        <v>0</v>
      </c>
      <c r="G145" s="1">
        <f>'Form 923 Generation and Fuel Da'!T690</f>
        <v>0</v>
      </c>
      <c r="I145" s="41"/>
      <c r="J145" s="42"/>
      <c r="K145" s="47"/>
      <c r="L145" s="77">
        <f>'Electric Power Annual Table A3'!C$23</f>
        <v>189.538</v>
      </c>
      <c r="M145" s="72"/>
      <c r="N145" s="41">
        <f t="shared" si="44"/>
        <v>0</v>
      </c>
      <c r="P145" s="64">
        <v>30</v>
      </c>
      <c r="Q145" s="74">
        <f t="shared" si="45"/>
        <v>0.06977999976819979</v>
      </c>
      <c r="R145" s="75">
        <f t="shared" si="49"/>
        <v>0.06629099977978979</v>
      </c>
      <c r="S145" s="75"/>
      <c r="T145" s="41">
        <f t="shared" si="46"/>
        <v>0</v>
      </c>
      <c r="U145" s="41">
        <f>T145*GWPs!$C$6</f>
        <v>0</v>
      </c>
      <c r="W145" s="64">
        <v>4</v>
      </c>
      <c r="X145" s="74">
        <f t="shared" si="47"/>
        <v>0.009303999969093308</v>
      </c>
      <c r="Y145" s="75">
        <f t="shared" si="50"/>
        <v>0.008838799970638642</v>
      </c>
      <c r="Z145" s="75"/>
      <c r="AA145" s="41">
        <f t="shared" si="48"/>
        <v>0</v>
      </c>
      <c r="AB145" s="41">
        <f>AA145*GWPs!$D$6</f>
        <v>0</v>
      </c>
    </row>
    <row r="146" spans="4:28" ht="12.75">
      <c r="D146" s="43" t="s">
        <v>333</v>
      </c>
      <c r="E146" s="32" t="s">
        <v>53</v>
      </c>
      <c r="F146" s="1">
        <f>'Form 923 Generation and Fuel Da'!T691-'Form 923 Generation and Fuel Da'!W691</f>
        <v>0</v>
      </c>
      <c r="G146" s="1">
        <f>'Form 923 Generation and Fuel Da'!T691</f>
        <v>0</v>
      </c>
      <c r="I146" s="41"/>
      <c r="J146" s="42"/>
      <c r="K146" s="47"/>
      <c r="L146" s="77">
        <f>'Electric Power Annual Table A3'!C$18</f>
        <v>225.13</v>
      </c>
      <c r="M146" s="72"/>
      <c r="N146" s="41">
        <f t="shared" si="44"/>
        <v>0</v>
      </c>
      <c r="P146" s="65">
        <v>3</v>
      </c>
      <c r="Q146" s="74">
        <f t="shared" si="45"/>
        <v>0.006977999976819979</v>
      </c>
      <c r="R146" s="75">
        <f t="shared" si="49"/>
        <v>0.00662909997797898</v>
      </c>
      <c r="S146" s="75"/>
      <c r="T146" s="41">
        <f t="shared" si="46"/>
        <v>0</v>
      </c>
      <c r="U146" s="41">
        <f>T146*GWPs!$C$6</f>
        <v>0</v>
      </c>
      <c r="W146" s="66">
        <v>0.6</v>
      </c>
      <c r="X146" s="74">
        <f t="shared" si="47"/>
        <v>0.001395599995363996</v>
      </c>
      <c r="Y146" s="75">
        <f t="shared" si="50"/>
        <v>0.0013258199955957961</v>
      </c>
      <c r="Z146" s="75"/>
      <c r="AA146" s="41">
        <f t="shared" si="48"/>
        <v>0</v>
      </c>
      <c r="AB146" s="41">
        <f>AA146*GWPs!$D$6</f>
        <v>0</v>
      </c>
    </row>
    <row r="147" spans="4:28" ht="12.75">
      <c r="D147" s="43" t="s">
        <v>332</v>
      </c>
      <c r="E147" s="32" t="s">
        <v>50</v>
      </c>
      <c r="F147" s="1">
        <f>'Form 923 Generation and Fuel Da'!T692-'Form 923 Generation and Fuel Da'!W692</f>
        <v>0</v>
      </c>
      <c r="G147" s="1">
        <f>'Form 923 Generation and Fuel Da'!T692</f>
        <v>0</v>
      </c>
      <c r="I147" s="41"/>
      <c r="J147" s="42"/>
      <c r="K147" s="47"/>
      <c r="L147" s="77">
        <f>'Electric Power Annual Table A3'!C$20</f>
        <v>173.72</v>
      </c>
      <c r="M147" s="72"/>
      <c r="N147" s="41">
        <f t="shared" si="44"/>
        <v>0</v>
      </c>
      <c r="P147" s="65">
        <v>3</v>
      </c>
      <c r="Q147" s="74">
        <f t="shared" si="45"/>
        <v>0.006977999976819979</v>
      </c>
      <c r="R147" s="75">
        <f t="shared" si="49"/>
        <v>0.00662909997797898</v>
      </c>
      <c r="S147" s="75"/>
      <c r="T147" s="41">
        <f t="shared" si="46"/>
        <v>0</v>
      </c>
      <c r="U147" s="41">
        <f>T147*GWPs!$C$6</f>
        <v>0</v>
      </c>
      <c r="W147" s="66">
        <v>0.6</v>
      </c>
      <c r="X147" s="74">
        <f t="shared" si="47"/>
        <v>0.001395599995363996</v>
      </c>
      <c r="Y147" s="75">
        <f t="shared" si="50"/>
        <v>0.0013258199955957961</v>
      </c>
      <c r="Z147" s="75"/>
      <c r="AA147" s="41">
        <f t="shared" si="48"/>
        <v>0</v>
      </c>
      <c r="AB147" s="41">
        <f>AA147*GWPs!$D$6</f>
        <v>0</v>
      </c>
    </row>
    <row r="148" spans="4:28" ht="12.75">
      <c r="D148" s="43" t="s">
        <v>334</v>
      </c>
      <c r="E148" s="32" t="s">
        <v>54</v>
      </c>
      <c r="F148" s="1">
        <f>'Form 923 Generation and Fuel Da'!T693-'Form 923 Generation and Fuel Da'!W693</f>
        <v>0</v>
      </c>
      <c r="G148" s="1">
        <f>'Form 923 Generation and Fuel Da'!T693</f>
        <v>0</v>
      </c>
      <c r="I148" s="1"/>
      <c r="J148" s="42"/>
      <c r="K148" s="73"/>
      <c r="L148" s="77">
        <f>'Electric Power Annual Table A3'!C$12</f>
        <v>156.258</v>
      </c>
      <c r="M148" s="72"/>
      <c r="N148" s="41">
        <f t="shared" si="44"/>
        <v>0</v>
      </c>
      <c r="P148" s="65">
        <v>3</v>
      </c>
      <c r="Q148" s="74">
        <f t="shared" si="45"/>
        <v>0.006977999976819979</v>
      </c>
      <c r="R148" s="75">
        <f t="shared" si="49"/>
        <v>0.00662909997797898</v>
      </c>
      <c r="S148" s="75"/>
      <c r="T148" s="41">
        <f t="shared" si="46"/>
        <v>0</v>
      </c>
      <c r="U148" s="41">
        <f>T148*GWPs!$C$6</f>
        <v>0</v>
      </c>
      <c r="W148" s="66">
        <v>0.6</v>
      </c>
      <c r="X148" s="74">
        <f t="shared" si="47"/>
        <v>0.001395599995363996</v>
      </c>
      <c r="Y148" s="75">
        <f t="shared" si="50"/>
        <v>0.0013258199955957961</v>
      </c>
      <c r="Z148" s="75"/>
      <c r="AA148" s="41">
        <f t="shared" si="48"/>
        <v>0</v>
      </c>
      <c r="AB148" s="41">
        <f>AA148*GWPs!$D$6</f>
        <v>0</v>
      </c>
    </row>
    <row r="149" spans="4:28" ht="12.75">
      <c r="D149" s="43" t="s">
        <v>335</v>
      </c>
      <c r="E149" s="32" t="s">
        <v>63</v>
      </c>
      <c r="F149" s="1">
        <f>'Form 923 Generation and Fuel Da'!T694-'Form 923 Generation and Fuel Da'!W694</f>
        <v>0</v>
      </c>
      <c r="G149" s="1">
        <f>'Form 923 Generation and Fuel Da'!T694</f>
        <v>0</v>
      </c>
      <c r="I149" s="1"/>
      <c r="J149" s="42"/>
      <c r="K149" s="73"/>
      <c r="L149" s="77">
        <f>'Electric Power Annual Table A3'!C$13</f>
        <v>159.41</v>
      </c>
      <c r="M149" s="72"/>
      <c r="N149" s="41">
        <f t="shared" si="44"/>
        <v>0</v>
      </c>
      <c r="P149" s="65">
        <v>3</v>
      </c>
      <c r="Q149" s="74">
        <f t="shared" si="45"/>
        <v>0.006977999976819979</v>
      </c>
      <c r="R149" s="75">
        <f t="shared" si="49"/>
        <v>0.00662909997797898</v>
      </c>
      <c r="S149" s="75"/>
      <c r="T149" s="41">
        <f t="shared" si="46"/>
        <v>0</v>
      </c>
      <c r="U149" s="41">
        <f>T149*GWPs!$C$6</f>
        <v>0</v>
      </c>
      <c r="W149" s="66">
        <v>0.6</v>
      </c>
      <c r="X149" s="74">
        <f t="shared" si="47"/>
        <v>0.001395599995363996</v>
      </c>
      <c r="Y149" s="75">
        <f t="shared" si="50"/>
        <v>0.0013258199955957961</v>
      </c>
      <c r="Z149" s="75"/>
      <c r="AA149" s="41">
        <f t="shared" si="48"/>
        <v>0</v>
      </c>
      <c r="AB149" s="41">
        <f>AA149*GWPs!$D$6</f>
        <v>0</v>
      </c>
    </row>
    <row r="150" spans="4:28" ht="12.75">
      <c r="D150" s="43" t="s">
        <v>336</v>
      </c>
      <c r="E150" s="32" t="s">
        <v>60</v>
      </c>
      <c r="F150" s="1">
        <f>'Form 923 Generation and Fuel Da'!T695-'Form 923 Generation and Fuel Da'!W695</f>
        <v>0</v>
      </c>
      <c r="G150" s="1">
        <f>'Form 923 Generation and Fuel Da'!T695</f>
        <v>0</v>
      </c>
      <c r="I150" s="1"/>
      <c r="J150" s="42"/>
      <c r="K150" s="73"/>
      <c r="L150" s="77">
        <f>'Electric Power Annual Table A3'!C$25</f>
        <v>163.61</v>
      </c>
      <c r="M150" s="72"/>
      <c r="N150" s="41">
        <f t="shared" si="44"/>
        <v>0</v>
      </c>
      <c r="P150" s="65">
        <v>30</v>
      </c>
      <c r="Q150" s="74">
        <f t="shared" si="45"/>
        <v>0.06977999976819979</v>
      </c>
      <c r="R150" s="75">
        <f t="shared" si="49"/>
        <v>0.06629099977978979</v>
      </c>
      <c r="S150" s="75"/>
      <c r="T150" s="41">
        <f t="shared" si="46"/>
        <v>0</v>
      </c>
      <c r="U150" s="41">
        <f>T150*GWPs!$C$6</f>
        <v>0</v>
      </c>
      <c r="W150" s="65">
        <v>4</v>
      </c>
      <c r="X150" s="74">
        <f t="shared" si="47"/>
        <v>0.009303999969093308</v>
      </c>
      <c r="Y150" s="55">
        <f t="shared" si="50"/>
        <v>0.008838799970638642</v>
      </c>
      <c r="Z150" s="55"/>
      <c r="AA150" s="41">
        <f t="shared" si="48"/>
        <v>0</v>
      </c>
      <c r="AB150" s="41">
        <f>AA150*GWPs!$D$6</f>
        <v>0</v>
      </c>
    </row>
    <row r="151" spans="4:28" ht="12.75">
      <c r="D151" s="43"/>
      <c r="F151" s="1"/>
      <c r="G151" s="1"/>
      <c r="I151" s="1"/>
      <c r="J151" s="42"/>
      <c r="K151" s="73"/>
      <c r="L151" s="42"/>
      <c r="M151" s="42"/>
      <c r="N151" s="44">
        <f>SUM(N138:N150)</f>
        <v>2717468841.7995324</v>
      </c>
      <c r="P151" s="1"/>
      <c r="Q151" s="42"/>
      <c r="R151" s="73"/>
      <c r="S151" s="73"/>
      <c r="T151" s="41"/>
      <c r="U151" s="44">
        <f>SUM(U138:U150)</f>
        <v>2730572.918159787</v>
      </c>
      <c r="W151" s="61"/>
      <c r="X151" s="42"/>
      <c r="Y151" s="73"/>
      <c r="Z151" s="73"/>
      <c r="AA151" s="41"/>
      <c r="AB151" s="44">
        <f>SUM(AB138:AB150)</f>
        <v>4343577.254354394</v>
      </c>
    </row>
    <row r="152" spans="1:28" ht="12.75">
      <c r="A152" s="45" t="s">
        <v>199</v>
      </c>
      <c r="B152" s="38">
        <f>N157</f>
        <v>143480109.01609752</v>
      </c>
      <c r="D152" s="36" t="s">
        <v>200</v>
      </c>
      <c r="F152" s="1"/>
      <c r="G152" s="1"/>
      <c r="I152" s="1"/>
      <c r="J152" s="42"/>
      <c r="K152" s="73"/>
      <c r="L152" s="42"/>
      <c r="M152" s="42"/>
      <c r="N152" s="44"/>
      <c r="P152" s="1"/>
      <c r="Q152" s="42"/>
      <c r="R152" s="73"/>
      <c r="S152" s="73"/>
      <c r="T152" s="41"/>
      <c r="U152" s="44"/>
      <c r="W152" s="61"/>
      <c r="X152" s="42"/>
      <c r="Y152" s="73"/>
      <c r="Z152" s="73"/>
      <c r="AA152" s="41"/>
      <c r="AB152" s="44"/>
    </row>
    <row r="153" spans="2:28" ht="12.75">
      <c r="B153" s="1"/>
      <c r="D153" s="48" t="s">
        <v>338</v>
      </c>
      <c r="E153" s="59" t="s">
        <v>51</v>
      </c>
      <c r="F153" s="1">
        <f>'Form 923 Generation and Fuel Da'!T697-'Form 923 Generation and Fuel Da'!W697</f>
        <v>1255298</v>
      </c>
      <c r="G153" s="1">
        <f>'Form 923 Generation and Fuel Da'!T697</f>
        <v>1255298</v>
      </c>
      <c r="I153" s="65">
        <v>54600</v>
      </c>
      <c r="J153" s="42">
        <f>I153*2.20462262*1055.05585/1000000</f>
        <v>126.99959957812365</v>
      </c>
      <c r="K153" s="47">
        <f>J153*0.9</f>
        <v>114.29963962031128</v>
      </c>
      <c r="L153" s="42"/>
      <c r="M153" s="42"/>
      <c r="N153" s="41">
        <f>F153*K153</f>
        <v>143480109.01609752</v>
      </c>
      <c r="P153" s="65">
        <v>1</v>
      </c>
      <c r="Q153" s="74">
        <f>P153*2.20462262*1055.05585/1000000</f>
        <v>0.002325999992273327</v>
      </c>
      <c r="R153" s="55">
        <f>Q153*0.9</f>
        <v>0.002093399993045994</v>
      </c>
      <c r="S153" s="55"/>
      <c r="T153" s="41">
        <f t="shared" si="46"/>
        <v>2627.84082447065</v>
      </c>
      <c r="U153" s="41">
        <f>T153*GWPs!$C$6</f>
        <v>55184.657313883654</v>
      </c>
      <c r="W153" s="66">
        <v>0.1</v>
      </c>
      <c r="X153" s="74">
        <f>W153*2.20462262*1055.05585/1000000</f>
        <v>0.00023259999922733269</v>
      </c>
      <c r="Y153" s="55">
        <f>X153*0.9</f>
        <v>0.00020933999930459942</v>
      </c>
      <c r="Z153" s="55"/>
      <c r="AA153" s="41">
        <f>G153*Y153</f>
        <v>262.78408244706503</v>
      </c>
      <c r="AB153" s="41">
        <f>AA153*GWPs!$D$6</f>
        <v>81463.06555859015</v>
      </c>
    </row>
    <row r="154" spans="4:28" ht="12.75">
      <c r="D154" s="48" t="s">
        <v>341</v>
      </c>
      <c r="E154" s="59" t="s">
        <v>28</v>
      </c>
      <c r="F154" s="1">
        <f>'Form 923 Generation and Fuel Da'!T698-'Form 923 Generation and Fuel Da'!W698</f>
        <v>0</v>
      </c>
      <c r="G154" s="1">
        <f>'Form 923 Generation and Fuel Da'!T698</f>
        <v>0</v>
      </c>
      <c r="I154" s="65">
        <v>100000</v>
      </c>
      <c r="J154" s="42">
        <f>I154*2.20462262*1055.05585/1000000</f>
        <v>232.5999992273327</v>
      </c>
      <c r="K154" s="73">
        <f>J154*0.9</f>
        <v>209.33999930459942</v>
      </c>
      <c r="L154" s="42"/>
      <c r="M154" s="42"/>
      <c r="N154" s="41">
        <f>F154*K154</f>
        <v>0</v>
      </c>
      <c r="P154" s="65">
        <v>30</v>
      </c>
      <c r="Q154" s="74">
        <f>P154*2.20462262*1055.05585/1000000</f>
        <v>0.06977999976819979</v>
      </c>
      <c r="R154" s="55">
        <f>Q154*0.9</f>
        <v>0.06280199979137982</v>
      </c>
      <c r="S154" s="55"/>
      <c r="T154" s="41">
        <f t="shared" si="46"/>
        <v>0</v>
      </c>
      <c r="U154" s="41">
        <f>T154*GWPs!$C$6</f>
        <v>0</v>
      </c>
      <c r="W154" s="65">
        <v>4</v>
      </c>
      <c r="X154" s="74">
        <f>W154*2.20462262*1055.05585/1000000</f>
        <v>0.009303999969093308</v>
      </c>
      <c r="Y154" s="55">
        <f>X154*0.9</f>
        <v>0.008373599972183976</v>
      </c>
      <c r="Z154" s="55"/>
      <c r="AA154" s="41">
        <f>G154*Y154</f>
        <v>0</v>
      </c>
      <c r="AB154" s="41">
        <f>AA154*GWPs!$D$6</f>
        <v>0</v>
      </c>
    </row>
    <row r="155" spans="4:28" ht="12.75">
      <c r="D155" s="48" t="s">
        <v>337</v>
      </c>
      <c r="E155" s="59" t="s">
        <v>105</v>
      </c>
      <c r="F155" s="1">
        <f>'Form 923 Generation and Fuel Da'!T699-'Form 923 Generation and Fuel Da'!W699</f>
        <v>0</v>
      </c>
      <c r="G155" s="1">
        <f>'Form 923 Generation and Fuel Da'!T699</f>
        <v>0</v>
      </c>
      <c r="I155" s="65">
        <v>95300</v>
      </c>
      <c r="J155" s="42">
        <f>I155*2.20462262*1055.05585/1000000</f>
        <v>221.66779926364802</v>
      </c>
      <c r="K155" s="73">
        <f>J155*0.9</f>
        <v>199.50101933728322</v>
      </c>
      <c r="L155" s="42"/>
      <c r="M155" s="42"/>
      <c r="N155" s="41">
        <f>F155*K155</f>
        <v>0</v>
      </c>
      <c r="P155" s="65">
        <v>3</v>
      </c>
      <c r="Q155" s="74">
        <f>P155*2.20462262*1055.05585/1000000</f>
        <v>0.006977999976819979</v>
      </c>
      <c r="R155" s="55">
        <f>Q155*0.9</f>
        <v>0.006280199979137982</v>
      </c>
      <c r="S155" s="55"/>
      <c r="T155" s="41">
        <f t="shared" si="46"/>
        <v>0</v>
      </c>
      <c r="U155" s="41">
        <f>T155*GWPs!$C$6</f>
        <v>0</v>
      </c>
      <c r="W155" s="65">
        <v>2</v>
      </c>
      <c r="X155" s="74">
        <f>W155*2.20462262*1055.05585/1000000</f>
        <v>0.004651999984546654</v>
      </c>
      <c r="Y155" s="55">
        <f>X155*0.9</f>
        <v>0.004186799986091988</v>
      </c>
      <c r="Z155" s="55"/>
      <c r="AA155" s="41">
        <f>G155*Y155</f>
        <v>0</v>
      </c>
      <c r="AB155" s="41">
        <f>AA155*GWPs!$D$6</f>
        <v>0</v>
      </c>
    </row>
    <row r="156" spans="2:28" ht="12.75">
      <c r="B156" s="1"/>
      <c r="D156" s="48" t="s">
        <v>346</v>
      </c>
      <c r="E156" s="59" t="s">
        <v>57</v>
      </c>
      <c r="F156" s="1">
        <f>'Form 923 Generation and Fuel Da'!T700-'Form 923 Generation and Fuel Da'!W700</f>
        <v>0</v>
      </c>
      <c r="G156" s="1">
        <f>'Form 923 Generation and Fuel Da'!T700</f>
        <v>0</v>
      </c>
      <c r="I156" s="65">
        <v>112000</v>
      </c>
      <c r="J156" s="42">
        <f>I156*2.20462262*1055.05585/1000000</f>
        <v>260.5119991346126</v>
      </c>
      <c r="K156" s="47">
        <f>J156*0.9</f>
        <v>234.46079922115135</v>
      </c>
      <c r="L156" s="42"/>
      <c r="M156" s="42"/>
      <c r="N156" s="41">
        <f>F156*K156</f>
        <v>0</v>
      </c>
      <c r="P156" s="65">
        <v>30</v>
      </c>
      <c r="Q156" s="74">
        <f>P156*2.20462262*1055.05585/1000000</f>
        <v>0.06977999976819979</v>
      </c>
      <c r="R156" s="55">
        <f>Q156*0.9</f>
        <v>0.06280199979137982</v>
      </c>
      <c r="S156" s="55"/>
      <c r="T156" s="41">
        <f t="shared" si="46"/>
        <v>0</v>
      </c>
      <c r="U156" s="41">
        <f>T156*GWPs!$C$6</f>
        <v>0</v>
      </c>
      <c r="W156" s="65">
        <v>4</v>
      </c>
      <c r="X156" s="74">
        <f>W156*2.20462262*1055.05585/1000000</f>
        <v>0.009303999969093308</v>
      </c>
      <c r="Y156" s="55">
        <f>X156*0.9</f>
        <v>0.008373599972183976</v>
      </c>
      <c r="Z156" s="55"/>
      <c r="AA156" s="41">
        <f>G156*Y156</f>
        <v>0</v>
      </c>
      <c r="AB156" s="41">
        <f>AA156*GWPs!$D$6</f>
        <v>0</v>
      </c>
    </row>
    <row r="157" spans="2:28" ht="12.75">
      <c r="B157" s="1"/>
      <c r="F157" s="1">
        <f>SUM(G138:G150)-SUM(F138:F150)</f>
        <v>32813880</v>
      </c>
      <c r="N157" s="50">
        <f>SUM(N153:N156)</f>
        <v>143480109.01609752</v>
      </c>
      <c r="U157" s="44">
        <f>SUM(U153:U156)</f>
        <v>55184.657313883654</v>
      </c>
      <c r="AB157" s="44">
        <f>SUM(AB153:AB156)</f>
        <v>81463.06555859015</v>
      </c>
    </row>
    <row r="158" ht="12.75">
      <c r="U158" s="53"/>
    </row>
    <row r="159" spans="1:28" ht="12.75">
      <c r="A159" s="51"/>
      <c r="B159" s="51"/>
      <c r="D159" s="51"/>
      <c r="E159" s="51"/>
      <c r="F159" s="51"/>
      <c r="G159" s="51"/>
      <c r="I159" s="51"/>
      <c r="J159" s="51"/>
      <c r="K159" s="51"/>
      <c r="L159" s="51"/>
      <c r="M159" s="51"/>
      <c r="N159" s="51"/>
      <c r="P159" s="51"/>
      <c r="Q159" s="51"/>
      <c r="R159" s="51"/>
      <c r="S159" s="51"/>
      <c r="T159" s="51"/>
      <c r="U159" s="51"/>
      <c r="W159" s="51"/>
      <c r="X159" s="51"/>
      <c r="Y159" s="51"/>
      <c r="Z159" s="51"/>
      <c r="AA159" s="51"/>
      <c r="AB159" s="51"/>
    </row>
    <row r="160" spans="1:28" ht="12.75">
      <c r="A160" s="319" t="s">
        <v>203</v>
      </c>
      <c r="B160" s="319"/>
      <c r="D160" s="319" t="s">
        <v>203</v>
      </c>
      <c r="E160" s="319"/>
      <c r="F160" s="319"/>
      <c r="G160" s="319"/>
      <c r="I160" s="319" t="s">
        <v>203</v>
      </c>
      <c r="J160" s="319"/>
      <c r="K160" s="319"/>
      <c r="L160" s="319"/>
      <c r="M160" s="319"/>
      <c r="N160" s="319"/>
      <c r="P160" s="319" t="s">
        <v>203</v>
      </c>
      <c r="Q160" s="319"/>
      <c r="R160" s="319"/>
      <c r="S160" s="319"/>
      <c r="T160" s="319"/>
      <c r="U160" s="319"/>
      <c r="W160" s="319" t="s">
        <v>203</v>
      </c>
      <c r="X160" s="319"/>
      <c r="Y160" s="319"/>
      <c r="Z160" s="319"/>
      <c r="AA160" s="319"/>
      <c r="AB160" s="319"/>
    </row>
    <row r="161" spans="1:28" ht="12.75">
      <c r="A161" s="319" t="s">
        <v>804</v>
      </c>
      <c r="B161" s="319"/>
      <c r="C161" s="54"/>
      <c r="D161" s="319" t="s">
        <v>182</v>
      </c>
      <c r="E161" s="319"/>
      <c r="F161" s="319"/>
      <c r="G161" s="319"/>
      <c r="I161" s="319" t="s">
        <v>183</v>
      </c>
      <c r="J161" s="320"/>
      <c r="K161" s="320"/>
      <c r="L161" s="320"/>
      <c r="M161" s="320"/>
      <c r="N161" s="320"/>
      <c r="P161" s="319" t="s">
        <v>184</v>
      </c>
      <c r="Q161" s="319"/>
      <c r="R161" s="319"/>
      <c r="S161" s="319"/>
      <c r="T161" s="319"/>
      <c r="U161" s="319"/>
      <c r="W161" s="319" t="s">
        <v>185</v>
      </c>
      <c r="X161" s="319"/>
      <c r="Y161" s="319"/>
      <c r="Z161" s="319"/>
      <c r="AA161" s="319"/>
      <c r="AB161" s="319"/>
    </row>
    <row r="162" spans="1:28" s="31" customFormat="1" ht="42.75" customHeight="1">
      <c r="A162" s="33"/>
      <c r="B162" s="34" t="s">
        <v>254</v>
      </c>
      <c r="D162" s="35" t="s">
        <v>186</v>
      </c>
      <c r="E162" s="35" t="s">
        <v>187</v>
      </c>
      <c r="F162" s="35" t="s">
        <v>246</v>
      </c>
      <c r="G162" s="35" t="s">
        <v>245</v>
      </c>
      <c r="H162"/>
      <c r="I162" s="36" t="s">
        <v>242</v>
      </c>
      <c r="J162" s="36" t="s">
        <v>243</v>
      </c>
      <c r="K162" s="36" t="s">
        <v>249</v>
      </c>
      <c r="L162" s="37" t="s">
        <v>250</v>
      </c>
      <c r="M162" s="37" t="s">
        <v>251</v>
      </c>
      <c r="N162" s="79" t="s">
        <v>252</v>
      </c>
      <c r="P162" s="36" t="s">
        <v>188</v>
      </c>
      <c r="Q162" s="36" t="s">
        <v>258</v>
      </c>
      <c r="R162" s="36" t="s">
        <v>259</v>
      </c>
      <c r="S162" s="37" t="s">
        <v>262</v>
      </c>
      <c r="T162" s="36" t="s">
        <v>253</v>
      </c>
      <c r="U162" s="37" t="s">
        <v>254</v>
      </c>
      <c r="W162" s="36" t="s">
        <v>189</v>
      </c>
      <c r="X162" s="36" t="s">
        <v>260</v>
      </c>
      <c r="Y162" s="36" t="s">
        <v>261</v>
      </c>
      <c r="Z162" s="37" t="s">
        <v>263</v>
      </c>
      <c r="AA162" s="36" t="s">
        <v>255</v>
      </c>
      <c r="AB162" s="37" t="s">
        <v>254</v>
      </c>
    </row>
    <row r="163" spans="1:28" ht="12.75" customHeight="1">
      <c r="A163" s="36" t="s">
        <v>190</v>
      </c>
      <c r="B163" s="38">
        <f>SUM(B164:B169)</f>
        <v>67888780.91857389</v>
      </c>
      <c r="C163" s="54"/>
      <c r="D163" s="36" t="s">
        <v>191</v>
      </c>
      <c r="E163" s="36"/>
      <c r="F163" s="36" t="s">
        <v>248</v>
      </c>
      <c r="G163" s="36" t="s">
        <v>247</v>
      </c>
      <c r="I163" s="324" t="s">
        <v>192</v>
      </c>
      <c r="J163" s="325"/>
      <c r="K163" s="326"/>
      <c r="L163" s="39" t="s">
        <v>193</v>
      </c>
      <c r="M163" s="70"/>
      <c r="P163" s="321" t="s">
        <v>192</v>
      </c>
      <c r="Q163" s="322"/>
      <c r="R163" s="323"/>
      <c r="S163" s="78"/>
      <c r="T163" s="31"/>
      <c r="U163" s="31"/>
      <c r="W163" s="321" t="s">
        <v>192</v>
      </c>
      <c r="X163" s="322"/>
      <c r="Y163" s="323"/>
      <c r="Z163" s="78"/>
      <c r="AA163" s="31"/>
      <c r="AB163" s="31"/>
    </row>
    <row r="164" spans="1:28" ht="12.75">
      <c r="A164" t="s">
        <v>265</v>
      </c>
      <c r="B164" s="40">
        <f>N177</f>
        <v>34925310.92</v>
      </c>
      <c r="C164" s="54"/>
      <c r="D164" s="43" t="s">
        <v>342</v>
      </c>
      <c r="E164" s="32" t="s">
        <v>39</v>
      </c>
      <c r="F164" s="1">
        <f>'Form 923 Generation and Fuel Da'!T724-'Form 923 Generation and Fuel Da'!W724</f>
        <v>0</v>
      </c>
      <c r="G164" s="1">
        <f>'Form 923 Generation and Fuel Da'!T724</f>
        <v>0</v>
      </c>
      <c r="I164" s="42"/>
      <c r="J164" s="42"/>
      <c r="K164" s="42"/>
      <c r="L164" s="76">
        <f>'Electric Power Annual Table A3'!C$9</f>
        <v>205.45</v>
      </c>
      <c r="M164" s="71"/>
      <c r="N164" s="41">
        <f>F164*L164</f>
        <v>0</v>
      </c>
      <c r="P164" s="65">
        <v>1</v>
      </c>
      <c r="Q164" s="74">
        <f>P164*2.20462262*1055.05585/1000000</f>
        <v>0.002325999992273327</v>
      </c>
      <c r="R164" s="75">
        <f>Q164*0.95</f>
        <v>0.0022096999926596605</v>
      </c>
      <c r="S164" s="75"/>
      <c r="T164" s="41">
        <f>G164*R164</f>
        <v>0</v>
      </c>
      <c r="U164" s="41">
        <f>T164*GWPs!$C$6</f>
        <v>0</v>
      </c>
      <c r="W164" s="66">
        <v>1.5</v>
      </c>
      <c r="X164" s="74">
        <f>W164*2.20462262*1055.05585/1000000</f>
        <v>0.0034889999884099897</v>
      </c>
      <c r="Y164" s="75">
        <f>X164*0.95</f>
        <v>0.00331454998898949</v>
      </c>
      <c r="Z164" s="75"/>
      <c r="AA164" s="41">
        <f>G164*Y164</f>
        <v>0</v>
      </c>
      <c r="AB164" s="41">
        <f>AA164*GWPs!$D$6</f>
        <v>0</v>
      </c>
    </row>
    <row r="165" spans="1:28" ht="12.75">
      <c r="A165" t="s">
        <v>264</v>
      </c>
      <c r="B165" s="1">
        <f>'EPA Part 75 data'!I112*2000</f>
        <v>0</v>
      </c>
      <c r="C165" s="54"/>
      <c r="D165" s="43" t="s">
        <v>343</v>
      </c>
      <c r="E165" s="32" t="s">
        <v>43</v>
      </c>
      <c r="F165" s="1">
        <f>'Form 923 Generation and Fuel Da'!T725-'Form 923 Generation and Fuel Da'!W725</f>
        <v>0</v>
      </c>
      <c r="G165" s="1">
        <f>'Form 923 Generation and Fuel Da'!T725</f>
        <v>0</v>
      </c>
      <c r="I165" s="42"/>
      <c r="J165" s="42"/>
      <c r="K165" s="42"/>
      <c r="L165" s="77">
        <f>'Electric Power Annual Table A3'!C$22</f>
        <v>212.58</v>
      </c>
      <c r="M165" s="72"/>
      <c r="N165" s="41">
        <f aca="true" t="shared" si="51" ref="N165:N176">F165*L165</f>
        <v>0</v>
      </c>
      <c r="P165" s="65">
        <v>1</v>
      </c>
      <c r="Q165" s="74">
        <f aca="true" t="shared" si="52" ref="Q165:Q176">P165*2.20462262*1055.05585/1000000</f>
        <v>0.002325999992273327</v>
      </c>
      <c r="R165" s="75">
        <f>Q165*0.95</f>
        <v>0.0022096999926596605</v>
      </c>
      <c r="S165" s="75"/>
      <c r="T165" s="41">
        <f aca="true" t="shared" si="53" ref="T165:T182">G165*R165</f>
        <v>0</v>
      </c>
      <c r="U165" s="41">
        <f>T165*GWPs!$C$6</f>
        <v>0</v>
      </c>
      <c r="W165" s="66">
        <v>1.5</v>
      </c>
      <c r="X165" s="74">
        <f aca="true" t="shared" si="54" ref="X165:X176">W165*2.20462262*1055.05585/1000000</f>
        <v>0.0034889999884099897</v>
      </c>
      <c r="Y165" s="75">
        <f>X165*0.95</f>
        <v>0.00331454998898949</v>
      </c>
      <c r="Z165" s="75"/>
      <c r="AA165" s="41">
        <f aca="true" t="shared" si="55" ref="AA165:AA176">G165*Y165</f>
        <v>0</v>
      </c>
      <c r="AB165" s="41">
        <f>AA165*GWPs!$D$6</f>
        <v>0</v>
      </c>
    </row>
    <row r="166" spans="1:28" ht="12.75">
      <c r="A166" t="s">
        <v>195</v>
      </c>
      <c r="B166" s="40">
        <f>U177</f>
        <v>26118.44213093789</v>
      </c>
      <c r="C166" s="54"/>
      <c r="D166" s="43" t="s">
        <v>331</v>
      </c>
      <c r="E166" s="32" t="s">
        <v>41</v>
      </c>
      <c r="F166" s="1">
        <f>'Form 923 Generation and Fuel Da'!T726-'Form 923 Generation and Fuel Da'!W726</f>
        <v>175759</v>
      </c>
      <c r="G166" s="1">
        <f>'Form 923 Generation and Fuel Da'!T726</f>
        <v>175759</v>
      </c>
      <c r="I166" s="42"/>
      <c r="J166" s="42"/>
      <c r="K166" s="42"/>
      <c r="L166" s="77">
        <f>'Electric Power Annual Table A3'!C$10</f>
        <v>173.72</v>
      </c>
      <c r="M166" s="72"/>
      <c r="N166" s="41">
        <f t="shared" si="51"/>
        <v>30532853.48</v>
      </c>
      <c r="P166" s="65">
        <v>3</v>
      </c>
      <c r="Q166" s="74">
        <f t="shared" si="52"/>
        <v>0.006977999976819979</v>
      </c>
      <c r="R166" s="75">
        <f>Q166*0.95</f>
        <v>0.00662909997797898</v>
      </c>
      <c r="S166" s="75"/>
      <c r="T166" s="41">
        <f t="shared" si="53"/>
        <v>1165.1239830296076</v>
      </c>
      <c r="U166" s="41">
        <f>T166*GWPs!$C$6</f>
        <v>24467.603643621762</v>
      </c>
      <c r="W166" s="66">
        <v>0.6</v>
      </c>
      <c r="X166" s="74">
        <f t="shared" si="54"/>
        <v>0.001395599995363996</v>
      </c>
      <c r="Y166" s="75">
        <f>X166*0.95</f>
        <v>0.0013258199955957961</v>
      </c>
      <c r="Z166" s="75"/>
      <c r="AA166" s="41">
        <f t="shared" si="55"/>
        <v>233.02479660592152</v>
      </c>
      <c r="AB166" s="41">
        <f>AA166*GWPs!$D$6</f>
        <v>72237.68694783567</v>
      </c>
    </row>
    <row r="167" spans="1:28" ht="12.75">
      <c r="A167" t="s">
        <v>196</v>
      </c>
      <c r="B167" s="40">
        <f>AB177</f>
        <v>74674.63900054042</v>
      </c>
      <c r="C167" s="54"/>
      <c r="D167" s="43" t="s">
        <v>330</v>
      </c>
      <c r="E167" s="32" t="s">
        <v>36</v>
      </c>
      <c r="F167" s="1">
        <f>'Form 923 Generation and Fuel Da'!T727-'Form 923 Generation and Fuel Da'!W727</f>
        <v>37552</v>
      </c>
      <c r="G167" s="1">
        <f>'Form 923 Generation and Fuel Da'!T727</f>
        <v>37552</v>
      </c>
      <c r="I167" s="42"/>
      <c r="J167" s="42"/>
      <c r="K167" s="42"/>
      <c r="L167" s="77">
        <f>'Electric Power Annual Table A3'!C$17</f>
        <v>116.97</v>
      </c>
      <c r="M167" s="72"/>
      <c r="N167" s="41">
        <f t="shared" si="51"/>
        <v>4392457.44</v>
      </c>
      <c r="P167" s="65">
        <v>1</v>
      </c>
      <c r="Q167" s="74">
        <f t="shared" si="52"/>
        <v>0.002325999992273327</v>
      </c>
      <c r="R167" s="75">
        <f>Q167*0.9</f>
        <v>0.002093399993045994</v>
      </c>
      <c r="S167" s="75"/>
      <c r="T167" s="41">
        <f t="shared" si="53"/>
        <v>78.61135653886318</v>
      </c>
      <c r="U167" s="41">
        <f>T167*GWPs!$C$6</f>
        <v>1650.8384873161267</v>
      </c>
      <c r="W167" s="66">
        <v>0.1</v>
      </c>
      <c r="X167" s="74">
        <f t="shared" si="54"/>
        <v>0.00023259999922733269</v>
      </c>
      <c r="Y167" s="75">
        <f>X167*0.9</f>
        <v>0.00020933999930459942</v>
      </c>
      <c r="Z167" s="75"/>
      <c r="AA167" s="41">
        <f t="shared" si="55"/>
        <v>7.8611356538863175</v>
      </c>
      <c r="AB167" s="41">
        <f>AA167*GWPs!$D$6</f>
        <v>2436.9520527047584</v>
      </c>
    </row>
    <row r="168" spans="1:28" ht="12.75">
      <c r="A168" t="s">
        <v>197</v>
      </c>
      <c r="B168" s="40">
        <f>U183</f>
        <v>11071383.132614287</v>
      </c>
      <c r="C168" s="54"/>
      <c r="D168" s="48" t="s">
        <v>339</v>
      </c>
      <c r="E168" s="68" t="s">
        <v>106</v>
      </c>
      <c r="F168" s="1">
        <f>'Form 923 Generation and Fuel Da'!T728-'Form 923 Generation and Fuel Da'!W728</f>
        <v>0</v>
      </c>
      <c r="G168" s="1">
        <f>'Form 923 Generation and Fuel Da'!T728</f>
        <v>0</v>
      </c>
      <c r="L168" s="10"/>
      <c r="M168" s="42">
        <f>AVERAGE(L164:L167,K169,L171:L176,K179:K182)</f>
        <v>182.44112978734907</v>
      </c>
      <c r="N168" s="41">
        <f>F168*M168</f>
        <v>0</v>
      </c>
      <c r="P168" s="1"/>
      <c r="Q168" s="74"/>
      <c r="R168" s="75"/>
      <c r="S168" s="74">
        <f>AVERAGE(R164:R167,R169,R171:R176,R179:R182)</f>
        <v>0.024833926584171547</v>
      </c>
      <c r="T168" s="41">
        <f>G168*S168</f>
        <v>0</v>
      </c>
      <c r="U168" s="41">
        <f>T168*GWPs!$C$6</f>
        <v>0</v>
      </c>
      <c r="W168" s="62"/>
      <c r="X168" s="74"/>
      <c r="Y168" s="75"/>
      <c r="Z168" s="74">
        <f>AVERAGE(Y164:Y167,Y169,Y171:Y176,Y179:Y182)</f>
        <v>0.004075151986462868</v>
      </c>
      <c r="AA168" s="41">
        <f>G168*Z168</f>
        <v>0</v>
      </c>
      <c r="AB168" s="41">
        <f>AA168*GWPs!$D$6</f>
        <v>0</v>
      </c>
    </row>
    <row r="169" spans="1:28" ht="12.75">
      <c r="A169" t="s">
        <v>198</v>
      </c>
      <c r="B169" s="40">
        <f>AB183</f>
        <v>21791293.784828123</v>
      </c>
      <c r="C169" s="54"/>
      <c r="D169" s="43" t="s">
        <v>344</v>
      </c>
      <c r="E169" s="32" t="s">
        <v>29</v>
      </c>
      <c r="F169" s="1">
        <f>'Form 923 Generation and Fuel Da'!T729-'Form 923 Generation and Fuel Da'!W729</f>
        <v>0</v>
      </c>
      <c r="G169" s="1">
        <f>'Form 923 Generation and Fuel Da'!T729</f>
        <v>0</v>
      </c>
      <c r="I169" s="65">
        <v>91700</v>
      </c>
      <c r="J169" s="42">
        <f>I169*2.20462262*1055.05585/1000000</f>
        <v>213.29419929146405</v>
      </c>
      <c r="K169" s="73">
        <f>J169*0.95</f>
        <v>202.62948932689085</v>
      </c>
      <c r="L169" s="72"/>
      <c r="M169" s="63"/>
      <c r="N169" s="41">
        <f>F169*K169</f>
        <v>0</v>
      </c>
      <c r="P169" s="65">
        <v>30</v>
      </c>
      <c r="Q169" s="74">
        <f t="shared" si="52"/>
        <v>0.06977999976819979</v>
      </c>
      <c r="R169" s="75">
        <f aca="true" t="shared" si="56" ref="R169:R176">Q169*0.95</f>
        <v>0.06629099977978979</v>
      </c>
      <c r="S169" s="75"/>
      <c r="T169" s="41">
        <f t="shared" si="53"/>
        <v>0</v>
      </c>
      <c r="U169" s="41">
        <f>T169*GWPs!$C$6</f>
        <v>0</v>
      </c>
      <c r="W169" s="65">
        <v>4</v>
      </c>
      <c r="X169" s="74">
        <f t="shared" si="54"/>
        <v>0.009303999969093308</v>
      </c>
      <c r="Y169" s="75">
        <f aca="true" t="shared" si="57" ref="Y169:Y176">X169*0.95</f>
        <v>0.008838799970638642</v>
      </c>
      <c r="Z169" s="75"/>
      <c r="AA169" s="41">
        <f t="shared" si="55"/>
        <v>0</v>
      </c>
      <c r="AB169" s="41">
        <f>AA169*GWPs!$D$6</f>
        <v>0</v>
      </c>
    </row>
    <row r="170" spans="3:28" ht="12.75">
      <c r="C170" s="54"/>
      <c r="D170" s="43" t="s">
        <v>345</v>
      </c>
      <c r="E170" s="69" t="s">
        <v>66</v>
      </c>
      <c r="F170" s="1">
        <f>'Form 923 Generation and Fuel Da'!T730-'Form 923 Generation and Fuel Da'!W730</f>
        <v>0</v>
      </c>
      <c r="G170" s="1">
        <f>'Form 923 Generation and Fuel Da'!T730</f>
        <v>0</v>
      </c>
      <c r="I170" s="1"/>
      <c r="J170" s="42"/>
      <c r="K170" s="73"/>
      <c r="L170" s="10"/>
      <c r="M170" s="42">
        <f>AVERAGE(L164:L167,K169,L171:L176,K179:K182)</f>
        <v>182.44112978734907</v>
      </c>
      <c r="N170" s="41">
        <f>F170*M170</f>
        <v>0</v>
      </c>
      <c r="P170" s="1"/>
      <c r="Q170" s="74"/>
      <c r="R170" s="75"/>
      <c r="S170" s="74">
        <f>AVERAGE(R164:R167,R169,R171:R176,R179:R182)</f>
        <v>0.024833926584171547</v>
      </c>
      <c r="T170" s="41">
        <f>G170*S170</f>
        <v>0</v>
      </c>
      <c r="U170" s="41">
        <f>T170*GWPs!$C$6</f>
        <v>0</v>
      </c>
      <c r="W170" s="62"/>
      <c r="X170" s="74"/>
      <c r="Y170" s="75"/>
      <c r="Z170" s="74">
        <f>AVERAGE(Y164:Y167,Y169,Y171:Y176,Y179:Y182)</f>
        <v>0.004075151986462868</v>
      </c>
      <c r="AA170" s="41">
        <f>G170*Z170</f>
        <v>0</v>
      </c>
      <c r="AB170" s="41">
        <f>AA170*GWPs!$D$6</f>
        <v>0</v>
      </c>
    </row>
    <row r="171" spans="3:28" ht="12.75">
      <c r="C171" s="54"/>
      <c r="D171" s="43" t="s">
        <v>340</v>
      </c>
      <c r="E171" s="32" t="s">
        <v>372</v>
      </c>
      <c r="F171" s="1">
        <f>'Form 923 Generation and Fuel Da'!T731-'Form 923 Generation and Fuel Da'!W731</f>
        <v>0</v>
      </c>
      <c r="G171" s="1">
        <f>'Form 923 Generation and Fuel Da'!T731</f>
        <v>0</v>
      </c>
      <c r="I171" s="41"/>
      <c r="J171" s="42"/>
      <c r="K171" s="47"/>
      <c r="L171" s="77">
        <f>'Electric Power Annual Table A3'!C$23</f>
        <v>189.538</v>
      </c>
      <c r="M171" s="72"/>
      <c r="N171" s="41">
        <f t="shared" si="51"/>
        <v>0</v>
      </c>
      <c r="P171" s="64">
        <v>30</v>
      </c>
      <c r="Q171" s="74">
        <f t="shared" si="52"/>
        <v>0.06977999976819979</v>
      </c>
      <c r="R171" s="75">
        <f t="shared" si="56"/>
        <v>0.06629099977978979</v>
      </c>
      <c r="S171" s="75"/>
      <c r="T171" s="41">
        <f t="shared" si="53"/>
        <v>0</v>
      </c>
      <c r="U171" s="41">
        <f>T171*GWPs!$C$6</f>
        <v>0</v>
      </c>
      <c r="W171" s="64">
        <v>4</v>
      </c>
      <c r="X171" s="74">
        <f t="shared" si="54"/>
        <v>0.009303999969093308</v>
      </c>
      <c r="Y171" s="75">
        <f t="shared" si="57"/>
        <v>0.008838799970638642</v>
      </c>
      <c r="Z171" s="75"/>
      <c r="AA171" s="41">
        <f t="shared" si="55"/>
        <v>0</v>
      </c>
      <c r="AB171" s="41">
        <f>AA171*GWPs!$D$6</f>
        <v>0</v>
      </c>
    </row>
    <row r="172" spans="3:28" ht="12.75">
      <c r="C172" s="54"/>
      <c r="D172" s="43" t="s">
        <v>333</v>
      </c>
      <c r="E172" s="32" t="s">
        <v>53</v>
      </c>
      <c r="F172" s="1">
        <f>'Form 923 Generation and Fuel Da'!T732-'Form 923 Generation and Fuel Da'!W732</f>
        <v>0</v>
      </c>
      <c r="G172" s="1">
        <f>'Form 923 Generation and Fuel Da'!T732</f>
        <v>0</v>
      </c>
      <c r="I172" s="41"/>
      <c r="J172" s="42"/>
      <c r="K172" s="47"/>
      <c r="L172" s="77">
        <f>'Electric Power Annual Table A3'!C$18</f>
        <v>225.13</v>
      </c>
      <c r="M172" s="72"/>
      <c r="N172" s="41">
        <f t="shared" si="51"/>
        <v>0</v>
      </c>
      <c r="P172" s="65">
        <v>3</v>
      </c>
      <c r="Q172" s="74">
        <f t="shared" si="52"/>
        <v>0.006977999976819979</v>
      </c>
      <c r="R172" s="75">
        <f t="shared" si="56"/>
        <v>0.00662909997797898</v>
      </c>
      <c r="S172" s="75"/>
      <c r="T172" s="41">
        <f t="shared" si="53"/>
        <v>0</v>
      </c>
      <c r="U172" s="41">
        <f>T172*GWPs!$C$6</f>
        <v>0</v>
      </c>
      <c r="W172" s="66">
        <v>0.6</v>
      </c>
      <c r="X172" s="74">
        <f t="shared" si="54"/>
        <v>0.001395599995363996</v>
      </c>
      <c r="Y172" s="75">
        <f t="shared" si="57"/>
        <v>0.0013258199955957961</v>
      </c>
      <c r="Z172" s="75"/>
      <c r="AA172" s="41">
        <f t="shared" si="55"/>
        <v>0</v>
      </c>
      <c r="AB172" s="41">
        <f>AA172*GWPs!$D$6</f>
        <v>0</v>
      </c>
    </row>
    <row r="173" spans="3:28" ht="12.75">
      <c r="C173" s="54"/>
      <c r="D173" s="43" t="s">
        <v>332</v>
      </c>
      <c r="E173" s="32" t="s">
        <v>50</v>
      </c>
      <c r="F173" s="1">
        <f>'Form 923 Generation and Fuel Da'!T733-'Form 923 Generation and Fuel Da'!W733</f>
        <v>0</v>
      </c>
      <c r="G173" s="1">
        <f>'Form 923 Generation and Fuel Da'!T733</f>
        <v>0</v>
      </c>
      <c r="I173" s="41"/>
      <c r="J173" s="42"/>
      <c r="K173" s="47"/>
      <c r="L173" s="77">
        <f>'Electric Power Annual Table A3'!C$20</f>
        <v>173.72</v>
      </c>
      <c r="M173" s="72"/>
      <c r="N173" s="41">
        <f t="shared" si="51"/>
        <v>0</v>
      </c>
      <c r="P173" s="65">
        <v>3</v>
      </c>
      <c r="Q173" s="74">
        <f t="shared" si="52"/>
        <v>0.006977999976819979</v>
      </c>
      <c r="R173" s="75">
        <f t="shared" si="56"/>
        <v>0.00662909997797898</v>
      </c>
      <c r="S173" s="75"/>
      <c r="T173" s="41">
        <f t="shared" si="53"/>
        <v>0</v>
      </c>
      <c r="U173" s="41">
        <f>T173*GWPs!$C$6</f>
        <v>0</v>
      </c>
      <c r="W173" s="66">
        <v>0.6</v>
      </c>
      <c r="X173" s="74">
        <f t="shared" si="54"/>
        <v>0.001395599995363996</v>
      </c>
      <c r="Y173" s="75">
        <f t="shared" si="57"/>
        <v>0.0013258199955957961</v>
      </c>
      <c r="Z173" s="75"/>
      <c r="AA173" s="41">
        <f t="shared" si="55"/>
        <v>0</v>
      </c>
      <c r="AB173" s="41">
        <f>AA173*GWPs!$D$6</f>
        <v>0</v>
      </c>
    </row>
    <row r="174" spans="3:28" ht="12.75">
      <c r="C174" s="54"/>
      <c r="D174" s="43" t="s">
        <v>334</v>
      </c>
      <c r="E174" s="32" t="s">
        <v>54</v>
      </c>
      <c r="F174" s="1">
        <f>'Form 923 Generation and Fuel Da'!T734-'Form 923 Generation and Fuel Da'!W734</f>
        <v>0</v>
      </c>
      <c r="G174" s="1">
        <f>'Form 923 Generation and Fuel Da'!T734</f>
        <v>0</v>
      </c>
      <c r="I174" s="1"/>
      <c r="J174" s="42"/>
      <c r="K174" s="73"/>
      <c r="L174" s="77">
        <f>'Electric Power Annual Table A3'!C$12</f>
        <v>156.258</v>
      </c>
      <c r="M174" s="72"/>
      <c r="N174" s="41">
        <f t="shared" si="51"/>
        <v>0</v>
      </c>
      <c r="P174" s="65">
        <v>3</v>
      </c>
      <c r="Q174" s="74">
        <f t="shared" si="52"/>
        <v>0.006977999976819979</v>
      </c>
      <c r="R174" s="75">
        <f t="shared" si="56"/>
        <v>0.00662909997797898</v>
      </c>
      <c r="S174" s="75"/>
      <c r="T174" s="41">
        <f t="shared" si="53"/>
        <v>0</v>
      </c>
      <c r="U174" s="41">
        <f>T174*GWPs!$C$6</f>
        <v>0</v>
      </c>
      <c r="W174" s="66">
        <v>0.6</v>
      </c>
      <c r="X174" s="74">
        <f t="shared" si="54"/>
        <v>0.001395599995363996</v>
      </c>
      <c r="Y174" s="75">
        <f t="shared" si="57"/>
        <v>0.0013258199955957961</v>
      </c>
      <c r="Z174" s="75"/>
      <c r="AA174" s="41">
        <f t="shared" si="55"/>
        <v>0</v>
      </c>
      <c r="AB174" s="41">
        <f>AA174*GWPs!$D$6</f>
        <v>0</v>
      </c>
    </row>
    <row r="175" spans="3:28" ht="12.75">
      <c r="C175" s="54"/>
      <c r="D175" s="43" t="s">
        <v>335</v>
      </c>
      <c r="E175" s="32" t="s">
        <v>63</v>
      </c>
      <c r="F175" s="1">
        <f>'Form 923 Generation and Fuel Da'!T735-'Form 923 Generation and Fuel Da'!W735</f>
        <v>0</v>
      </c>
      <c r="G175" s="1">
        <f>'Form 923 Generation and Fuel Da'!T735</f>
        <v>0</v>
      </c>
      <c r="I175" s="1"/>
      <c r="J175" s="42"/>
      <c r="K175" s="73"/>
      <c r="L175" s="77">
        <f>'Electric Power Annual Table A3'!C$13</f>
        <v>159.41</v>
      </c>
      <c r="M175" s="72"/>
      <c r="N175" s="41">
        <f t="shared" si="51"/>
        <v>0</v>
      </c>
      <c r="P175" s="65">
        <v>3</v>
      </c>
      <c r="Q175" s="74">
        <f t="shared" si="52"/>
        <v>0.006977999976819979</v>
      </c>
      <c r="R175" s="75">
        <f t="shared" si="56"/>
        <v>0.00662909997797898</v>
      </c>
      <c r="S175" s="75"/>
      <c r="T175" s="41">
        <f t="shared" si="53"/>
        <v>0</v>
      </c>
      <c r="U175" s="41">
        <f>T175*GWPs!$C$6</f>
        <v>0</v>
      </c>
      <c r="W175" s="66">
        <v>0.6</v>
      </c>
      <c r="X175" s="74">
        <f t="shared" si="54"/>
        <v>0.001395599995363996</v>
      </c>
      <c r="Y175" s="75">
        <f t="shared" si="57"/>
        <v>0.0013258199955957961</v>
      </c>
      <c r="Z175" s="75"/>
      <c r="AA175" s="41">
        <f t="shared" si="55"/>
        <v>0</v>
      </c>
      <c r="AB175" s="41">
        <f>AA175*GWPs!$D$6</f>
        <v>0</v>
      </c>
    </row>
    <row r="176" spans="3:28" ht="12.75">
      <c r="C176" s="54"/>
      <c r="D176" s="43" t="s">
        <v>336</v>
      </c>
      <c r="E176" s="32" t="s">
        <v>60</v>
      </c>
      <c r="F176" s="1">
        <f>'Form 923 Generation and Fuel Da'!T736-'Form 923 Generation and Fuel Da'!W736</f>
        <v>0</v>
      </c>
      <c r="G176" s="1">
        <f>'Form 923 Generation and Fuel Da'!T736</f>
        <v>0</v>
      </c>
      <c r="I176" s="1"/>
      <c r="J176" s="42"/>
      <c r="K176" s="73"/>
      <c r="L176" s="77">
        <f>'Electric Power Annual Table A3'!C$25</f>
        <v>163.61</v>
      </c>
      <c r="M176" s="72"/>
      <c r="N176" s="41">
        <f t="shared" si="51"/>
        <v>0</v>
      </c>
      <c r="P176" s="65">
        <v>30</v>
      </c>
      <c r="Q176" s="74">
        <f t="shared" si="52"/>
        <v>0.06977999976819979</v>
      </c>
      <c r="R176" s="75">
        <f t="shared" si="56"/>
        <v>0.06629099977978979</v>
      </c>
      <c r="S176" s="75"/>
      <c r="T176" s="41">
        <f t="shared" si="53"/>
        <v>0</v>
      </c>
      <c r="U176" s="41">
        <f>T176*GWPs!$C$6</f>
        <v>0</v>
      </c>
      <c r="W176" s="65">
        <v>4</v>
      </c>
      <c r="X176" s="74">
        <f t="shared" si="54"/>
        <v>0.009303999969093308</v>
      </c>
      <c r="Y176" s="55">
        <f t="shared" si="57"/>
        <v>0.008838799970638642</v>
      </c>
      <c r="Z176" s="55"/>
      <c r="AA176" s="41">
        <f t="shared" si="55"/>
        <v>0</v>
      </c>
      <c r="AB176" s="41">
        <f>AA176*GWPs!$D$6</f>
        <v>0</v>
      </c>
    </row>
    <row r="177" spans="3:28" ht="12.75">
      <c r="C177" s="54"/>
      <c r="D177" s="43"/>
      <c r="F177" s="1"/>
      <c r="G177" s="1"/>
      <c r="I177" s="1"/>
      <c r="J177" s="42"/>
      <c r="K177" s="73"/>
      <c r="L177" s="42"/>
      <c r="M177" s="42"/>
      <c r="N177" s="44">
        <f>SUM(N164:N176)</f>
        <v>34925310.92</v>
      </c>
      <c r="P177" s="1"/>
      <c r="Q177" s="42"/>
      <c r="R177" s="73"/>
      <c r="S177" s="73"/>
      <c r="T177" s="41"/>
      <c r="U177" s="44">
        <f>SUM(U164:U176)</f>
        <v>26118.44213093789</v>
      </c>
      <c r="W177" s="61"/>
      <c r="X177" s="42"/>
      <c r="Y177" s="73"/>
      <c r="Z177" s="73"/>
      <c r="AA177" s="41"/>
      <c r="AB177" s="44">
        <f>SUM(AB164:AB176)</f>
        <v>74674.63900054042</v>
      </c>
    </row>
    <row r="178" spans="1:28" ht="12.75">
      <c r="A178" s="45" t="s">
        <v>199</v>
      </c>
      <c r="B178" s="38">
        <f>N183</f>
        <v>1968245890.2425401</v>
      </c>
      <c r="C178" s="54"/>
      <c r="D178" s="36" t="s">
        <v>200</v>
      </c>
      <c r="F178" s="1"/>
      <c r="G178" s="1"/>
      <c r="I178" s="1"/>
      <c r="J178" s="42"/>
      <c r="K178" s="73"/>
      <c r="L178" s="42"/>
      <c r="M178" s="42"/>
      <c r="N178" s="44"/>
      <c r="P178" s="1"/>
      <c r="Q178" s="42"/>
      <c r="R178" s="73"/>
      <c r="S178" s="73"/>
      <c r="T178" s="41"/>
      <c r="U178" s="44"/>
      <c r="W178" s="61"/>
      <c r="X178" s="42"/>
      <c r="Y178" s="73"/>
      <c r="Z178" s="73"/>
      <c r="AA178" s="41"/>
      <c r="AB178" s="44"/>
    </row>
    <row r="179" spans="2:28" ht="12.75">
      <c r="B179" s="1"/>
      <c r="C179" s="54"/>
      <c r="D179" s="48" t="s">
        <v>338</v>
      </c>
      <c r="E179" s="59" t="s">
        <v>51</v>
      </c>
      <c r="F179" s="1">
        <f>'Form 923 Generation and Fuel Da'!T738-'Form 923 Generation and Fuel Da'!W738</f>
        <v>0</v>
      </c>
      <c r="G179" s="1">
        <f>'Form 923 Generation and Fuel Da'!T738</f>
        <v>0</v>
      </c>
      <c r="I179" s="65">
        <v>54600</v>
      </c>
      <c r="J179" s="42">
        <f>I179*2.20462262*1055.05585/1000000</f>
        <v>126.99959957812365</v>
      </c>
      <c r="K179" s="47">
        <f>J179*0.9</f>
        <v>114.29963962031128</v>
      </c>
      <c r="L179" s="42"/>
      <c r="M179" s="42"/>
      <c r="N179" s="41">
        <f>F179*K179</f>
        <v>0</v>
      </c>
      <c r="P179" s="65">
        <v>1</v>
      </c>
      <c r="Q179" s="74">
        <f>P179*2.20462262*1055.05585/1000000</f>
        <v>0.002325999992273327</v>
      </c>
      <c r="R179" s="55">
        <f>Q179*0.9</f>
        <v>0.002093399993045994</v>
      </c>
      <c r="S179" s="55"/>
      <c r="T179" s="41">
        <f t="shared" si="53"/>
        <v>0</v>
      </c>
      <c r="U179" s="41">
        <f>T179*GWPs!$C$6</f>
        <v>0</v>
      </c>
      <c r="W179" s="66">
        <v>0.1</v>
      </c>
      <c r="X179" s="74">
        <f>W179*2.20462262*1055.05585/1000000</f>
        <v>0.00023259999922733269</v>
      </c>
      <c r="Y179" s="55">
        <f>X179*0.9</f>
        <v>0.00020933999930459942</v>
      </c>
      <c r="Z179" s="55"/>
      <c r="AA179" s="41">
        <f>G179*Y179</f>
        <v>0</v>
      </c>
      <c r="AB179" s="41">
        <f>AA179*GWPs!$D$6</f>
        <v>0</v>
      </c>
    </row>
    <row r="180" spans="3:28" ht="12.75">
      <c r="C180" s="54"/>
      <c r="D180" s="48" t="s">
        <v>341</v>
      </c>
      <c r="E180" s="59" t="s">
        <v>28</v>
      </c>
      <c r="F180" s="1">
        <f>'Form 923 Generation and Fuel Da'!T739-'Form 923 Generation and Fuel Da'!W739</f>
        <v>0</v>
      </c>
      <c r="G180" s="1">
        <f>'Form 923 Generation and Fuel Da'!T739</f>
        <v>0</v>
      </c>
      <c r="I180" s="65">
        <v>100000</v>
      </c>
      <c r="J180" s="42">
        <f>I180*2.20462262*1055.05585/1000000</f>
        <v>232.5999992273327</v>
      </c>
      <c r="K180" s="73">
        <f>J180*0.9</f>
        <v>209.33999930459942</v>
      </c>
      <c r="L180" s="42"/>
      <c r="M180" s="42"/>
      <c r="N180" s="41">
        <f>F180*K180</f>
        <v>0</v>
      </c>
      <c r="P180" s="65">
        <v>30</v>
      </c>
      <c r="Q180" s="74">
        <f>P180*2.20462262*1055.05585/1000000</f>
        <v>0.06977999976819979</v>
      </c>
      <c r="R180" s="55">
        <f>Q180*0.9</f>
        <v>0.06280199979137982</v>
      </c>
      <c r="S180" s="55"/>
      <c r="T180" s="41">
        <f t="shared" si="53"/>
        <v>0</v>
      </c>
      <c r="U180" s="41">
        <f>T180*GWPs!$C$6</f>
        <v>0</v>
      </c>
      <c r="W180" s="65">
        <v>4</v>
      </c>
      <c r="X180" s="74">
        <f>W180*2.20462262*1055.05585/1000000</f>
        <v>0.009303999969093308</v>
      </c>
      <c r="Y180" s="55">
        <f>X180*0.9</f>
        <v>0.008373599972183976</v>
      </c>
      <c r="Z180" s="55"/>
      <c r="AA180" s="41">
        <f>G180*Y180</f>
        <v>0</v>
      </c>
      <c r="AB180" s="41">
        <f>AA180*GWPs!$D$6</f>
        <v>0</v>
      </c>
    </row>
    <row r="181" spans="3:28" ht="12.75">
      <c r="C181" s="54"/>
      <c r="D181" s="48" t="s">
        <v>337</v>
      </c>
      <c r="E181" s="59" t="s">
        <v>105</v>
      </c>
      <c r="F181" s="1">
        <f>'Form 923 Generation and Fuel Da'!T740-'Form 923 Generation and Fuel Da'!W740</f>
        <v>0</v>
      </c>
      <c r="G181" s="1">
        <f>'Form 923 Generation and Fuel Da'!T740</f>
        <v>0</v>
      </c>
      <c r="I181" s="65">
        <v>95300</v>
      </c>
      <c r="J181" s="42">
        <f>I181*2.20462262*1055.05585/1000000</f>
        <v>221.66779926364802</v>
      </c>
      <c r="K181" s="73">
        <f>J181*0.9</f>
        <v>199.50101933728322</v>
      </c>
      <c r="L181" s="42"/>
      <c r="M181" s="42"/>
      <c r="N181" s="41">
        <f>F181*K181</f>
        <v>0</v>
      </c>
      <c r="P181" s="65">
        <v>3</v>
      </c>
      <c r="Q181" s="74">
        <f>P181*2.20462262*1055.05585/1000000</f>
        <v>0.006977999976819979</v>
      </c>
      <c r="R181" s="55">
        <f>Q181*0.9</f>
        <v>0.006280199979137982</v>
      </c>
      <c r="S181" s="55"/>
      <c r="T181" s="41">
        <f t="shared" si="53"/>
        <v>0</v>
      </c>
      <c r="U181" s="41">
        <f>T181*GWPs!$C$6</f>
        <v>0</v>
      </c>
      <c r="W181" s="65">
        <v>2</v>
      </c>
      <c r="X181" s="74">
        <f>W181*2.20462262*1055.05585/1000000</f>
        <v>0.004651999984546654</v>
      </c>
      <c r="Y181" s="55">
        <f>X181*0.9</f>
        <v>0.004186799986091988</v>
      </c>
      <c r="Z181" s="55"/>
      <c r="AA181" s="41">
        <f>G181*Y181</f>
        <v>0</v>
      </c>
      <c r="AB181" s="41">
        <f>AA181*GWPs!$D$6</f>
        <v>0</v>
      </c>
    </row>
    <row r="182" spans="2:28" ht="12.75">
      <c r="B182" s="40"/>
      <c r="C182" s="54"/>
      <c r="D182" s="48" t="s">
        <v>346</v>
      </c>
      <c r="E182" s="59" t="s">
        <v>57</v>
      </c>
      <c r="F182" s="1">
        <f>'Form 923 Generation and Fuel Da'!T741-'Form 923 Generation and Fuel Da'!W741</f>
        <v>8394776</v>
      </c>
      <c r="G182" s="1">
        <f>'Form 923 Generation and Fuel Da'!T741</f>
        <v>8394776</v>
      </c>
      <c r="I182" s="65">
        <v>112000</v>
      </c>
      <c r="J182" s="42">
        <f>I182*2.20462262*1055.05585/1000000</f>
        <v>260.5119991346126</v>
      </c>
      <c r="K182" s="47">
        <f>J182*0.9</f>
        <v>234.46079922115135</v>
      </c>
      <c r="L182" s="42"/>
      <c r="M182" s="42"/>
      <c r="N182" s="41">
        <f>F182*K182</f>
        <v>1968245890.2425401</v>
      </c>
      <c r="P182" s="65">
        <v>30</v>
      </c>
      <c r="Q182" s="74">
        <f>P182*2.20462262*1055.05585/1000000</f>
        <v>0.06977999976819979</v>
      </c>
      <c r="R182" s="55">
        <f>Q182*0.9</f>
        <v>0.06280199979137982</v>
      </c>
      <c r="S182" s="55"/>
      <c r="T182" s="41">
        <f t="shared" si="53"/>
        <v>527208.7206006803</v>
      </c>
      <c r="U182" s="41">
        <f>T182*GWPs!$C$6</f>
        <v>11071383.132614287</v>
      </c>
      <c r="W182" s="65">
        <v>4</v>
      </c>
      <c r="X182" s="74">
        <f>W182*2.20462262*1055.05585/1000000</f>
        <v>0.009303999969093308</v>
      </c>
      <c r="Y182" s="55">
        <f>X182*0.9</f>
        <v>0.008373599972183976</v>
      </c>
      <c r="Z182" s="55"/>
      <c r="AA182" s="41">
        <f>G182*Y182</f>
        <v>70294.49608009071</v>
      </c>
      <c r="AB182" s="41">
        <f>AA182*GWPs!$D$6</f>
        <v>21791293.784828123</v>
      </c>
    </row>
    <row r="183" spans="2:28" ht="12.75">
      <c r="B183" s="40"/>
      <c r="C183" s="54"/>
      <c r="F183" s="1">
        <f>SUM(G164:G176)-SUM(F164:F176)</f>
        <v>0</v>
      </c>
      <c r="N183" s="50">
        <f>SUM(N179:N182)</f>
        <v>1968245890.2425401</v>
      </c>
      <c r="U183" s="44">
        <f>SUM(U179:U182)</f>
        <v>11071383.132614287</v>
      </c>
      <c r="AB183" s="44">
        <f>SUM(AB179:AB182)</f>
        <v>21791293.784828123</v>
      </c>
    </row>
    <row r="184" spans="3:21" ht="12.75">
      <c r="C184" s="54"/>
      <c r="U184" s="53"/>
    </row>
    <row r="185" spans="1:28" ht="12.75">
      <c r="A185" s="51"/>
      <c r="B185" s="51"/>
      <c r="D185" s="51"/>
      <c r="E185" s="51"/>
      <c r="F185" s="51"/>
      <c r="G185" s="51"/>
      <c r="I185" s="51"/>
      <c r="J185" s="51"/>
      <c r="K185" s="51"/>
      <c r="L185" s="51"/>
      <c r="M185" s="51"/>
      <c r="N185" s="51"/>
      <c r="P185" s="51"/>
      <c r="Q185" s="51"/>
      <c r="R185" s="51"/>
      <c r="S185" s="51"/>
      <c r="T185" s="51"/>
      <c r="U185" s="51"/>
      <c r="W185" s="51"/>
      <c r="X185" s="51"/>
      <c r="Y185" s="51"/>
      <c r="Z185" s="51"/>
      <c r="AA185" s="51"/>
      <c r="AB185" s="51"/>
    </row>
    <row r="186" spans="1:28" ht="12.75">
      <c r="A186" s="319" t="s">
        <v>207</v>
      </c>
      <c r="B186" s="319"/>
      <c r="D186" s="319" t="s">
        <v>207</v>
      </c>
      <c r="E186" s="319"/>
      <c r="F186" s="319"/>
      <c r="G186" s="319"/>
      <c r="I186" s="319" t="s">
        <v>207</v>
      </c>
      <c r="J186" s="319"/>
      <c r="K186" s="319"/>
      <c r="L186" s="319"/>
      <c r="M186" s="319"/>
      <c r="N186" s="319"/>
      <c r="P186" s="319" t="s">
        <v>207</v>
      </c>
      <c r="Q186" s="319"/>
      <c r="R186" s="319"/>
      <c r="S186" s="319"/>
      <c r="T186" s="319"/>
      <c r="U186" s="319"/>
      <c r="W186" s="319" t="s">
        <v>207</v>
      </c>
      <c r="X186" s="319"/>
      <c r="Y186" s="319"/>
      <c r="Z186" s="319"/>
      <c r="AA186" s="319"/>
      <c r="AB186" s="319"/>
    </row>
    <row r="187" spans="1:28" ht="12.75">
      <c r="A187" s="329" t="s">
        <v>804</v>
      </c>
      <c r="B187" s="329"/>
      <c r="D187" s="319" t="s">
        <v>62</v>
      </c>
      <c r="E187" s="319"/>
      <c r="F187" s="319"/>
      <c r="G187" s="319"/>
      <c r="I187" s="319" t="s">
        <v>183</v>
      </c>
      <c r="J187" s="320"/>
      <c r="K187" s="320"/>
      <c r="L187" s="320"/>
      <c r="M187" s="320"/>
      <c r="N187" s="320"/>
      <c r="P187" s="152"/>
      <c r="Q187" s="152"/>
      <c r="R187" s="152"/>
      <c r="S187" s="152"/>
      <c r="T187" s="152"/>
      <c r="U187" s="152"/>
      <c r="W187" s="152"/>
      <c r="X187" s="152"/>
      <c r="Y187" s="152"/>
      <c r="Z187" s="152"/>
      <c r="AA187" s="152"/>
      <c r="AB187" s="152"/>
    </row>
    <row r="188" spans="1:28" s="31" customFormat="1" ht="42.75" customHeight="1">
      <c r="A188" s="33"/>
      <c r="B188" s="34" t="s">
        <v>254</v>
      </c>
      <c r="D188" s="35" t="s">
        <v>186</v>
      </c>
      <c r="E188" s="35" t="s">
        <v>82</v>
      </c>
      <c r="F188" s="35" t="s">
        <v>401</v>
      </c>
      <c r="G188" s="35"/>
      <c r="H188"/>
      <c r="I188" s="36" t="s">
        <v>242</v>
      </c>
      <c r="J188" s="36" t="s">
        <v>243</v>
      </c>
      <c r="K188" s="36" t="s">
        <v>249</v>
      </c>
      <c r="L188" s="37" t="s">
        <v>1006</v>
      </c>
      <c r="M188" s="37"/>
      <c r="N188" s="79" t="s">
        <v>252</v>
      </c>
      <c r="P188" s="52"/>
      <c r="Q188" s="52"/>
      <c r="R188" s="52"/>
      <c r="S188" s="52"/>
      <c r="T188" s="52"/>
      <c r="U188" s="52"/>
      <c r="W188" s="52"/>
      <c r="X188" s="52"/>
      <c r="Y188" s="52"/>
      <c r="Z188" s="52"/>
      <c r="AA188" s="52"/>
      <c r="AB188" s="52"/>
    </row>
    <row r="189" spans="1:28" s="49" customFormat="1" ht="12.75" customHeight="1">
      <c r="A189" s="37" t="s">
        <v>190</v>
      </c>
      <c r="B189" s="144">
        <f>E189*2204622.62</f>
        <v>553360277.62</v>
      </c>
      <c r="D189" s="37" t="s">
        <v>191</v>
      </c>
      <c r="E189" s="144">
        <v>251</v>
      </c>
      <c r="F189" s="144">
        <v>155730</v>
      </c>
      <c r="G189" s="41"/>
      <c r="I189" s="324" t="s">
        <v>192</v>
      </c>
      <c r="J189" s="327"/>
      <c r="K189" s="328"/>
      <c r="L189" s="70"/>
      <c r="M189" s="70"/>
      <c r="P189" s="151"/>
      <c r="Q189" s="81"/>
      <c r="R189" s="81"/>
      <c r="S189" s="145"/>
      <c r="T189" s="148"/>
      <c r="U189" s="148"/>
      <c r="W189" s="151"/>
      <c r="X189" s="81"/>
      <c r="Y189" s="81"/>
      <c r="Z189" s="145"/>
      <c r="AA189" s="148"/>
      <c r="AB189" s="148"/>
    </row>
    <row r="190" spans="1:28" ht="14.25" customHeight="1">
      <c r="A190" s="45" t="s">
        <v>199</v>
      </c>
      <c r="B190" s="38">
        <f>N191</f>
        <v>2994728.7770953043</v>
      </c>
      <c r="D190" s="45" t="s">
        <v>200</v>
      </c>
      <c r="E190" s="49"/>
      <c r="F190" s="41"/>
      <c r="N190" s="1"/>
      <c r="P190" s="54"/>
      <c r="Q190" s="54"/>
      <c r="R190" s="54"/>
      <c r="S190" s="54"/>
      <c r="T190" s="54"/>
      <c r="U190" s="54"/>
      <c r="W190" s="54"/>
      <c r="X190" s="54"/>
      <c r="Y190" s="54"/>
      <c r="Z190" s="54"/>
      <c r="AA190" s="54"/>
      <c r="AB190" s="54"/>
    </row>
    <row r="191" spans="2:28" s="49" customFormat="1" ht="12.75">
      <c r="B191" s="146"/>
      <c r="D191" s="48" t="s">
        <v>346</v>
      </c>
      <c r="F191" s="41">
        <v>815</v>
      </c>
      <c r="I191" s="65">
        <v>112000</v>
      </c>
      <c r="J191" s="42">
        <f>I191*2.20462262*1055.05585/1000000</f>
        <v>260.5119991346126</v>
      </c>
      <c r="K191" s="47">
        <f>J191*0.9</f>
        <v>234.46079922115135</v>
      </c>
      <c r="L191" s="41">
        <f>'Form 923 Generation and Fuel Da'!X621</f>
        <v>15672.188481541549</v>
      </c>
      <c r="M191" s="42"/>
      <c r="N191" s="50">
        <f>F191*K191*L191/1000</f>
        <v>2994728.7770953043</v>
      </c>
      <c r="P191" s="47"/>
      <c r="Q191" s="55"/>
      <c r="R191" s="55"/>
      <c r="S191" s="55"/>
      <c r="T191" s="56"/>
      <c r="U191" s="56"/>
      <c r="W191" s="47"/>
      <c r="X191" s="55"/>
      <c r="Y191" s="55"/>
      <c r="Z191" s="55"/>
      <c r="AA191" s="56"/>
      <c r="AB191" s="56"/>
    </row>
    <row r="192" spans="4:28" ht="12.75">
      <c r="D192" s="49"/>
      <c r="E192" s="49"/>
      <c r="F192" s="153"/>
      <c r="G192" s="153"/>
      <c r="K192" s="73"/>
      <c r="L192" s="42"/>
      <c r="M192" s="42"/>
      <c r="N192" s="41"/>
      <c r="P192" s="47"/>
      <c r="Q192" s="55"/>
      <c r="R192" s="55"/>
      <c r="S192" s="55"/>
      <c r="T192" s="56"/>
      <c r="U192" s="56"/>
      <c r="W192" s="47"/>
      <c r="X192" s="55"/>
      <c r="Y192" s="55"/>
      <c r="Z192" s="55"/>
      <c r="AA192" s="56"/>
      <c r="AB192" s="56"/>
    </row>
    <row r="193" spans="1:28" ht="12.75">
      <c r="A193" s="51"/>
      <c r="B193" s="51"/>
      <c r="D193" s="51"/>
      <c r="E193" s="51"/>
      <c r="F193" s="51"/>
      <c r="G193" s="51"/>
      <c r="I193" s="51"/>
      <c r="J193" s="51"/>
      <c r="K193" s="51"/>
      <c r="L193" s="51"/>
      <c r="M193" s="51"/>
      <c r="N193" s="51"/>
      <c r="P193" s="51"/>
      <c r="Q193" s="51"/>
      <c r="R193" s="51"/>
      <c r="S193" s="51"/>
      <c r="T193" s="51"/>
      <c r="U193" s="51"/>
      <c r="W193" s="51"/>
      <c r="X193" s="51"/>
      <c r="Y193" s="51"/>
      <c r="Z193" s="51"/>
      <c r="AA193" s="51"/>
      <c r="AB193" s="51"/>
    </row>
    <row r="194" spans="1:28" ht="12.75">
      <c r="A194" s="319" t="s">
        <v>208</v>
      </c>
      <c r="B194" s="319"/>
      <c r="D194" s="319" t="s">
        <v>208</v>
      </c>
      <c r="E194" s="319"/>
      <c r="F194" s="319"/>
      <c r="G194" s="319"/>
      <c r="I194" s="319" t="s">
        <v>208</v>
      </c>
      <c r="J194" s="319"/>
      <c r="K194" s="319"/>
      <c r="L194" s="319"/>
      <c r="M194" s="319"/>
      <c r="N194" s="319"/>
      <c r="P194" s="319" t="s">
        <v>208</v>
      </c>
      <c r="Q194" s="319"/>
      <c r="R194" s="319"/>
      <c r="S194" s="319"/>
      <c r="T194" s="319"/>
      <c r="U194" s="319"/>
      <c r="W194" s="319" t="s">
        <v>208</v>
      </c>
      <c r="X194" s="319"/>
      <c r="Y194" s="319"/>
      <c r="Z194" s="319"/>
      <c r="AA194" s="319"/>
      <c r="AB194" s="319"/>
    </row>
    <row r="195" spans="1:28" ht="12.75">
      <c r="A195" s="329" t="s">
        <v>804</v>
      </c>
      <c r="B195" s="329"/>
      <c r="D195" s="319" t="s">
        <v>62</v>
      </c>
      <c r="E195" s="319"/>
      <c r="F195" s="319"/>
      <c r="G195" s="319"/>
      <c r="I195" s="149"/>
      <c r="J195" s="80"/>
      <c r="K195" s="80"/>
      <c r="L195" s="80"/>
      <c r="M195" s="80"/>
      <c r="N195" s="80"/>
      <c r="P195" s="152"/>
      <c r="Q195" s="152"/>
      <c r="R195" s="152"/>
      <c r="S195" s="152"/>
      <c r="T195" s="152"/>
      <c r="U195" s="152"/>
      <c r="V195" s="54"/>
      <c r="W195" s="152"/>
      <c r="X195" s="152"/>
      <c r="Y195" s="152"/>
      <c r="Z195" s="152"/>
      <c r="AA195" s="152"/>
      <c r="AB195" s="152"/>
    </row>
    <row r="196" spans="1:28" ht="40.5" customHeight="1">
      <c r="A196" s="33"/>
      <c r="B196" s="34" t="s">
        <v>254</v>
      </c>
      <c r="D196" s="35"/>
      <c r="E196" s="35" t="s">
        <v>82</v>
      </c>
      <c r="F196" s="35" t="s">
        <v>401</v>
      </c>
      <c r="G196" s="35"/>
      <c r="I196" s="52"/>
      <c r="J196" s="52"/>
      <c r="K196" s="52"/>
      <c r="L196" s="52"/>
      <c r="M196" s="52"/>
      <c r="N196" s="52"/>
      <c r="P196" s="52"/>
      <c r="Q196" s="52"/>
      <c r="R196" s="52"/>
      <c r="S196" s="52"/>
      <c r="T196" s="52"/>
      <c r="U196" s="52"/>
      <c r="V196" s="54"/>
      <c r="W196" s="52"/>
      <c r="X196" s="52"/>
      <c r="Y196" s="52"/>
      <c r="Z196" s="52"/>
      <c r="AA196" s="52"/>
      <c r="AB196" s="52"/>
    </row>
    <row r="197" spans="1:28" s="49" customFormat="1" ht="12.75" customHeight="1">
      <c r="A197" s="37" t="s">
        <v>190</v>
      </c>
      <c r="B197" s="144">
        <f>E197*2204622.62</f>
        <v>18238842935.260002</v>
      </c>
      <c r="D197" s="37" t="s">
        <v>191</v>
      </c>
      <c r="E197" s="144">
        <v>8273</v>
      </c>
      <c r="F197" s="144">
        <v>16718</v>
      </c>
      <c r="G197" s="37"/>
      <c r="I197" s="150"/>
      <c r="J197" s="148"/>
      <c r="K197" s="148"/>
      <c r="L197" s="70"/>
      <c r="M197" s="70"/>
      <c r="N197" s="54"/>
      <c r="P197" s="151"/>
      <c r="Q197" s="81"/>
      <c r="R197" s="81"/>
      <c r="S197" s="145"/>
      <c r="T197" s="148"/>
      <c r="U197" s="148"/>
      <c r="V197" s="54"/>
      <c r="W197" s="151"/>
      <c r="X197" s="81"/>
      <c r="Y197" s="81"/>
      <c r="Z197" s="145"/>
      <c r="AA197" s="148"/>
      <c r="AB197" s="148"/>
    </row>
    <row r="198" spans="1:28" s="49" customFormat="1" ht="14.25" customHeight="1">
      <c r="A198" s="45" t="s">
        <v>199</v>
      </c>
      <c r="B198" s="144">
        <v>0</v>
      </c>
      <c r="D198" s="45"/>
      <c r="F198" s="41"/>
      <c r="G198" s="41"/>
      <c r="I198" s="54"/>
      <c r="J198" s="54"/>
      <c r="K198" s="54"/>
      <c r="L198" s="54"/>
      <c r="M198" s="54"/>
      <c r="N198" s="56"/>
      <c r="P198" s="54"/>
      <c r="Q198" s="54"/>
      <c r="R198" s="54"/>
      <c r="S198" s="54"/>
      <c r="T198" s="54"/>
      <c r="U198" s="54"/>
      <c r="V198" s="54"/>
      <c r="W198" s="54"/>
      <c r="X198" s="54"/>
      <c r="Y198" s="54"/>
      <c r="Z198" s="54"/>
      <c r="AA198" s="54"/>
      <c r="AB198" s="54"/>
    </row>
    <row r="199" spans="2:28" s="49" customFormat="1" ht="12.75">
      <c r="B199" s="146"/>
      <c r="H199" s="58"/>
      <c r="I199" s="47"/>
      <c r="J199" s="47"/>
      <c r="K199" s="47"/>
      <c r="L199" s="47"/>
      <c r="M199" s="47"/>
      <c r="N199" s="56"/>
      <c r="P199" s="47"/>
      <c r="Q199" s="55"/>
      <c r="R199" s="55"/>
      <c r="S199" s="55"/>
      <c r="T199" s="56"/>
      <c r="U199" s="56"/>
      <c r="V199" s="54"/>
      <c r="W199" s="47"/>
      <c r="X199" s="55"/>
      <c r="Y199" s="55"/>
      <c r="Z199" s="55"/>
      <c r="AA199" s="56"/>
      <c r="AB199" s="56"/>
    </row>
    <row r="200" spans="1:28" ht="12.75">
      <c r="A200" s="52"/>
      <c r="B200" s="47"/>
      <c r="I200" s="54"/>
      <c r="J200" s="54"/>
      <c r="K200" s="54"/>
      <c r="L200" s="54"/>
      <c r="M200" s="54"/>
      <c r="N200" s="147"/>
      <c r="P200" s="54"/>
      <c r="Q200" s="54"/>
      <c r="R200" s="54"/>
      <c r="S200" s="54"/>
      <c r="T200" s="56"/>
      <c r="U200" s="147"/>
      <c r="V200" s="54"/>
      <c r="W200" s="54"/>
      <c r="X200" s="54"/>
      <c r="Y200" s="54"/>
      <c r="Z200" s="54"/>
      <c r="AA200" s="56"/>
      <c r="AB200" s="147"/>
    </row>
    <row r="201" spans="1:28" ht="12.75">
      <c r="A201" s="51"/>
      <c r="B201" s="51"/>
      <c r="D201" s="51"/>
      <c r="E201" s="51"/>
      <c r="F201" s="51"/>
      <c r="G201" s="51"/>
      <c r="I201" s="51"/>
      <c r="J201" s="51"/>
      <c r="K201" s="51"/>
      <c r="L201" s="51"/>
      <c r="M201" s="51"/>
      <c r="N201" s="51"/>
      <c r="P201" s="51"/>
      <c r="Q201" s="51"/>
      <c r="R201" s="51"/>
      <c r="S201" s="51"/>
      <c r="T201" s="51"/>
      <c r="U201" s="51"/>
      <c r="W201" s="51"/>
      <c r="X201" s="51"/>
      <c r="Y201" s="51"/>
      <c r="Z201" s="51"/>
      <c r="AA201" s="51"/>
      <c r="AB201" s="51"/>
    </row>
  </sheetData>
  <sheetProtection/>
  <mergeCells count="107">
    <mergeCell ref="A187:B187"/>
    <mergeCell ref="I187:N187"/>
    <mergeCell ref="D187:G187"/>
    <mergeCell ref="W194:AB194"/>
    <mergeCell ref="A195:B195"/>
    <mergeCell ref="A194:B194"/>
    <mergeCell ref="I194:N194"/>
    <mergeCell ref="P194:U194"/>
    <mergeCell ref="D194:G194"/>
    <mergeCell ref="D195:G195"/>
    <mergeCell ref="I109:K109"/>
    <mergeCell ref="P109:R109"/>
    <mergeCell ref="I163:K163"/>
    <mergeCell ref="P163:R163"/>
    <mergeCell ref="P137:R137"/>
    <mergeCell ref="I189:K189"/>
    <mergeCell ref="P134:U134"/>
    <mergeCell ref="D160:G160"/>
    <mergeCell ref="A186:B186"/>
    <mergeCell ref="W109:Y109"/>
    <mergeCell ref="W106:AB106"/>
    <mergeCell ref="W107:AB107"/>
    <mergeCell ref="A107:B107"/>
    <mergeCell ref="I107:N107"/>
    <mergeCell ref="P107:U107"/>
    <mergeCell ref="D107:G107"/>
    <mergeCell ref="A106:B106"/>
    <mergeCell ref="D106:G106"/>
    <mergeCell ref="D27:G27"/>
    <mergeCell ref="D28:G28"/>
    <mergeCell ref="I83:K83"/>
    <mergeCell ref="P83:R83"/>
    <mergeCell ref="D80:G80"/>
    <mergeCell ref="P28:U28"/>
    <mergeCell ref="D54:G54"/>
    <mergeCell ref="W28:AB28"/>
    <mergeCell ref="I30:K30"/>
    <mergeCell ref="P30:R30"/>
    <mergeCell ref="W30:Y30"/>
    <mergeCell ref="I106:N106"/>
    <mergeCell ref="P106:U106"/>
    <mergeCell ref="W83:Y83"/>
    <mergeCell ref="W80:AB80"/>
    <mergeCell ref="P54:U54"/>
    <mergeCell ref="W137:Y137"/>
    <mergeCell ref="A27:B27"/>
    <mergeCell ref="I27:N27"/>
    <mergeCell ref="P27:U27"/>
    <mergeCell ref="W27:AB27"/>
    <mergeCell ref="I137:K137"/>
    <mergeCell ref="P80:U80"/>
    <mergeCell ref="A28:B28"/>
    <mergeCell ref="I28:N28"/>
    <mergeCell ref="A54:B54"/>
    <mergeCell ref="A161:B161"/>
    <mergeCell ref="I161:N161"/>
    <mergeCell ref="P161:U161"/>
    <mergeCell ref="D161:G161"/>
    <mergeCell ref="W134:AB134"/>
    <mergeCell ref="A135:B135"/>
    <mergeCell ref="I135:N135"/>
    <mergeCell ref="P135:U135"/>
    <mergeCell ref="W135:AB135"/>
    <mergeCell ref="A134:B134"/>
    <mergeCell ref="A160:B160"/>
    <mergeCell ref="I160:N160"/>
    <mergeCell ref="P160:U160"/>
    <mergeCell ref="A81:B81"/>
    <mergeCell ref="I81:N81"/>
    <mergeCell ref="P81:U81"/>
    <mergeCell ref="D81:G81"/>
    <mergeCell ref="I134:N134"/>
    <mergeCell ref="D134:G134"/>
    <mergeCell ref="D135:G135"/>
    <mergeCell ref="A55:B55"/>
    <mergeCell ref="I55:N55"/>
    <mergeCell ref="P55:U55"/>
    <mergeCell ref="D55:G55"/>
    <mergeCell ref="A80:B80"/>
    <mergeCell ref="I80:N80"/>
    <mergeCell ref="W1:AB1"/>
    <mergeCell ref="W2:AB2"/>
    <mergeCell ref="I4:K4"/>
    <mergeCell ref="I57:K57"/>
    <mergeCell ref="P57:R57"/>
    <mergeCell ref="W57:Y57"/>
    <mergeCell ref="W54:AB54"/>
    <mergeCell ref="W55:AB55"/>
    <mergeCell ref="P2:U2"/>
    <mergeCell ref="I54:N54"/>
    <mergeCell ref="P4:R4"/>
    <mergeCell ref="W186:AB186"/>
    <mergeCell ref="D186:G186"/>
    <mergeCell ref="P186:U186"/>
    <mergeCell ref="I186:N186"/>
    <mergeCell ref="W4:Y4"/>
    <mergeCell ref="W81:AB81"/>
    <mergeCell ref="W163:Y163"/>
    <mergeCell ref="W160:AB160"/>
    <mergeCell ref="W161:AB161"/>
    <mergeCell ref="A2:B2"/>
    <mergeCell ref="I2:N2"/>
    <mergeCell ref="D2:G2"/>
    <mergeCell ref="A1:B1"/>
    <mergeCell ref="I1:N1"/>
    <mergeCell ref="P1:U1"/>
    <mergeCell ref="D1:G1"/>
  </mergeCells>
  <printOptions/>
  <pageMargins left="0.25" right="0.25" top="0.75" bottom="0.75" header="0.5" footer="0.5"/>
  <pageSetup fitToHeight="0" fitToWidth="1" horizontalDpi="600" verticalDpi="600" orientation="landscape" scale="27" r:id="rId3"/>
  <headerFooter alignWithMargins="0">
    <oddFooter>&amp;L&amp;F&amp;A&amp;RPage &amp;P of &amp;N</oddFooter>
  </headerFooter>
  <rowBreaks count="1" manualBreakCount="1">
    <brk id="133"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R16"/>
  <sheetViews>
    <sheetView zoomScale="150" zoomScaleNormal="150" zoomScalePageLayoutView="0" workbookViewId="0" topLeftCell="A1">
      <selection activeCell="A1" sqref="A1"/>
    </sheetView>
  </sheetViews>
  <sheetFormatPr defaultColWidth="9.140625" defaultRowHeight="12.75"/>
  <cols>
    <col min="1" max="1" width="15.140625" style="158" customWidth="1"/>
    <col min="2" max="2" width="12.8515625" style="158" bestFit="1" customWidth="1"/>
    <col min="3" max="3" width="12.140625" style="158" customWidth="1"/>
    <col min="4" max="4" width="11.421875" style="158" customWidth="1"/>
    <col min="5" max="5" width="10.421875" style="158" bestFit="1" customWidth="1"/>
    <col min="6" max="6" width="11.8515625" style="158" customWidth="1"/>
    <col min="7" max="7" width="10.421875" style="158" bestFit="1" customWidth="1"/>
    <col min="8" max="10" width="9.140625" style="158" customWidth="1"/>
    <col min="11" max="11" width="11.7109375" style="158" customWidth="1"/>
    <col min="12" max="12" width="17.7109375" style="158" customWidth="1"/>
    <col min="13" max="13" width="12.8515625" style="158" bestFit="1" customWidth="1"/>
    <col min="14" max="16384" width="9.140625" style="158" customWidth="1"/>
  </cols>
  <sheetData>
    <row r="1" spans="1:12" ht="15">
      <c r="A1" s="156" t="s">
        <v>131</v>
      </c>
      <c r="B1" s="157"/>
      <c r="C1" s="157"/>
      <c r="D1" s="157"/>
      <c r="E1" s="157"/>
      <c r="F1" s="157"/>
      <c r="G1" s="157"/>
      <c r="H1" s="157"/>
      <c r="I1" s="157"/>
      <c r="J1" s="157"/>
      <c r="L1" s="166"/>
    </row>
    <row r="2" spans="1:18" ht="15">
      <c r="A2" s="241">
        <v>41051</v>
      </c>
      <c r="B2" s="228" t="s">
        <v>787</v>
      </c>
      <c r="C2" s="229"/>
      <c r="D2" s="229" t="s">
        <v>788</v>
      </c>
      <c r="E2" s="227"/>
      <c r="F2" s="227"/>
      <c r="G2" s="227"/>
      <c r="H2" s="167"/>
      <c r="I2" s="167"/>
      <c r="J2" s="167"/>
      <c r="K2" s="227"/>
      <c r="L2" s="227"/>
      <c r="M2" s="168"/>
      <c r="N2" s="169"/>
      <c r="O2" s="169"/>
      <c r="P2" s="169"/>
      <c r="Q2" s="169"/>
      <c r="R2" s="169"/>
    </row>
    <row r="3" spans="1:11" ht="15.75" thickBot="1">
      <c r="A3" s="159"/>
      <c r="B3" s="330" t="s">
        <v>132</v>
      </c>
      <c r="C3" s="330"/>
      <c r="D3" s="330"/>
      <c r="E3" s="330"/>
      <c r="F3" s="330"/>
      <c r="G3" s="330"/>
      <c r="H3" s="330"/>
      <c r="I3" s="230"/>
      <c r="J3" s="230"/>
      <c r="K3" s="230"/>
    </row>
    <row r="4" spans="2:11" ht="15">
      <c r="B4" s="160" t="s">
        <v>133</v>
      </c>
      <c r="C4" s="160" t="s">
        <v>69</v>
      </c>
      <c r="D4" s="160" t="s">
        <v>73</v>
      </c>
      <c r="E4" s="160" t="s">
        <v>67</v>
      </c>
      <c r="F4" s="160" t="s">
        <v>38</v>
      </c>
      <c r="G4" s="160" t="s">
        <v>84</v>
      </c>
      <c r="H4" s="160" t="s">
        <v>65</v>
      </c>
      <c r="I4" s="169"/>
      <c r="J4" s="169"/>
      <c r="K4" s="169"/>
    </row>
    <row r="5" spans="1:9" ht="15">
      <c r="A5" s="161">
        <v>2002</v>
      </c>
      <c r="B5" s="162">
        <v>120539</v>
      </c>
      <c r="C5" s="162">
        <v>16065</v>
      </c>
      <c r="D5" s="162">
        <v>17199</v>
      </c>
      <c r="E5" s="162">
        <v>4943</v>
      </c>
      <c r="F5" s="162">
        <v>27111</v>
      </c>
      <c r="G5" s="162">
        <v>10714</v>
      </c>
      <c r="H5" s="162">
        <v>44507</v>
      </c>
      <c r="I5" s="162"/>
    </row>
    <row r="6" spans="2:11" ht="15">
      <c r="B6" s="163"/>
      <c r="C6" s="165"/>
      <c r="D6" s="165"/>
      <c r="E6" s="165"/>
      <c r="F6" s="165"/>
      <c r="G6" s="165"/>
      <c r="H6" s="163"/>
      <c r="I6" s="163"/>
      <c r="J6" s="163"/>
      <c r="K6" s="165"/>
    </row>
    <row r="7" spans="2:4" ht="48" customHeight="1" thickBot="1">
      <c r="B7" s="331" t="s">
        <v>134</v>
      </c>
      <c r="C7" s="331"/>
      <c r="D7" s="331"/>
    </row>
    <row r="8" spans="1:10" ht="31.5" customHeight="1">
      <c r="A8" s="161"/>
      <c r="B8" s="157" t="s">
        <v>135</v>
      </c>
      <c r="C8" s="164" t="s">
        <v>136</v>
      </c>
      <c r="D8" s="164" t="s">
        <v>137</v>
      </c>
      <c r="E8" s="161"/>
      <c r="F8" s="161"/>
      <c r="G8" s="161"/>
      <c r="H8" s="161"/>
      <c r="I8" s="161"/>
      <c r="J8" s="161"/>
    </row>
    <row r="9" spans="1:4" ht="15">
      <c r="A9" s="161">
        <v>2002</v>
      </c>
      <c r="B9" s="162">
        <v>9815</v>
      </c>
      <c r="C9" s="162">
        <f>B16-B5</f>
        <v>7488</v>
      </c>
      <c r="D9" s="162">
        <f>B9-C9</f>
        <v>2327</v>
      </c>
    </row>
    <row r="10" ht="15">
      <c r="A10" s="161"/>
    </row>
    <row r="11" spans="1:5" ht="15">
      <c r="A11" s="161"/>
      <c r="B11" s="157" t="s">
        <v>135</v>
      </c>
      <c r="C11" s="157" t="s">
        <v>289</v>
      </c>
      <c r="D11" s="157" t="s">
        <v>47</v>
      </c>
      <c r="E11" s="157" t="s">
        <v>138</v>
      </c>
    </row>
    <row r="12" spans="1:5" ht="15">
      <c r="A12" s="161">
        <v>2002</v>
      </c>
      <c r="B12" s="162">
        <v>9815</v>
      </c>
      <c r="C12" s="162">
        <v>2883</v>
      </c>
      <c r="D12" s="162">
        <v>-407</v>
      </c>
      <c r="E12" s="162">
        <v>7339</v>
      </c>
    </row>
    <row r="14" spans="2:8" ht="15.75" thickBot="1">
      <c r="B14" s="330" t="s">
        <v>139</v>
      </c>
      <c r="C14" s="330"/>
      <c r="D14" s="330"/>
      <c r="E14" s="330"/>
      <c r="F14" s="330"/>
      <c r="G14" s="330"/>
      <c r="H14" s="330"/>
    </row>
    <row r="15" spans="2:8" ht="15">
      <c r="B15" s="163" t="s">
        <v>140</v>
      </c>
      <c r="C15" s="163" t="s">
        <v>69</v>
      </c>
      <c r="D15" s="163" t="s">
        <v>73</v>
      </c>
      <c r="E15" s="163" t="s">
        <v>67</v>
      </c>
      <c r="F15" s="163" t="s">
        <v>38</v>
      </c>
      <c r="G15" s="163" t="s">
        <v>84</v>
      </c>
      <c r="H15" s="163" t="s">
        <v>65</v>
      </c>
    </row>
    <row r="16" spans="1:11" ht="15">
      <c r="A16" s="161">
        <v>2002</v>
      </c>
      <c r="B16" s="162">
        <v>128027</v>
      </c>
      <c r="C16" s="162">
        <v>11553</v>
      </c>
      <c r="D16" s="162">
        <v>10938</v>
      </c>
      <c r="E16" s="162">
        <v>6181</v>
      </c>
      <c r="F16" s="162">
        <v>33192</v>
      </c>
      <c r="G16" s="162">
        <v>8173</v>
      </c>
      <c r="H16" s="162">
        <v>57992</v>
      </c>
      <c r="I16" s="162"/>
      <c r="J16" s="162"/>
      <c r="K16" s="162"/>
    </row>
  </sheetData>
  <sheetProtection/>
  <mergeCells count="3">
    <mergeCell ref="B14:H14"/>
    <mergeCell ref="B7:D7"/>
    <mergeCell ref="B3:H3"/>
  </mergeCells>
  <hyperlinks>
    <hyperlink ref="D2" r:id="rId1" display="Gen and Load Data ISO and States 2000-2009 with Web Data SW2 &amp; ISO Update.XLS"/>
  </hyperlinks>
  <printOptions/>
  <pageMargins left="0.7" right="0.7" top="0.75" bottom="0.75" header="0.3" footer="0.3"/>
  <pageSetup fitToHeight="1" fitToWidth="1" horizontalDpi="600" verticalDpi="600" orientation="landscape" r:id="rId2"/>
  <headerFooter>
    <oddFooter>&amp;L&amp;F&amp;A&amp;RPage &amp;P of &amp;N</oddFooter>
  </headerFooter>
</worksheet>
</file>

<file path=xl/worksheets/sheet7.xml><?xml version="1.0" encoding="utf-8"?>
<worksheet xmlns="http://schemas.openxmlformats.org/spreadsheetml/2006/main" xmlns:r="http://schemas.openxmlformats.org/officeDocument/2006/relationships">
  <dimension ref="A1:DS65"/>
  <sheetViews>
    <sheetView tabSelected="1" zoomScalePageLayoutView="0" workbookViewId="0" topLeftCell="A1">
      <selection activeCell="L14" sqref="L14"/>
    </sheetView>
  </sheetViews>
  <sheetFormatPr defaultColWidth="9.140625" defaultRowHeight="12.75"/>
  <cols>
    <col min="1" max="2" width="5.7109375" style="0" customWidth="1"/>
    <col min="3" max="3" width="8.57421875" style="0" customWidth="1"/>
    <col min="4" max="6" width="10.140625" style="0" customWidth="1"/>
    <col min="7" max="7" width="13.8515625" style="0" customWidth="1"/>
    <col min="8" max="9" width="10.140625" style="0" customWidth="1"/>
    <col min="10" max="10" width="7.7109375" style="0" customWidth="1"/>
    <col min="11" max="11" width="10.140625" style="0" bestFit="1" customWidth="1"/>
    <col min="12" max="12" width="10.57421875" style="0" bestFit="1" customWidth="1"/>
    <col min="13" max="13" width="10.140625" style="0" customWidth="1"/>
    <col min="14" max="14" width="17.7109375" style="0" customWidth="1"/>
    <col min="15" max="15" width="10.28125" style="0" customWidth="1"/>
    <col min="16" max="17" width="13.8515625" style="0" customWidth="1"/>
    <col min="18" max="18" width="15.57421875" style="0" customWidth="1"/>
    <col min="19" max="19" width="17.8515625" style="0" customWidth="1"/>
    <col min="20" max="20" width="18.28125" style="0" customWidth="1"/>
    <col min="21" max="21" width="10.8515625" style="0" customWidth="1"/>
    <col min="22" max="22" width="8.7109375" style="0" customWidth="1"/>
    <col min="23" max="24" width="10.140625" style="0" customWidth="1"/>
    <col min="25" max="25" width="11.57421875" style="0" customWidth="1"/>
    <col min="26" max="26" width="11.28125" style="0" customWidth="1"/>
    <col min="27" max="27" width="10.140625" style="0" customWidth="1"/>
    <col min="28" max="28" width="14.421875" style="0" customWidth="1"/>
    <col min="29" max="30" width="11.140625" style="0" customWidth="1"/>
    <col min="31" max="31" width="5.00390625" style="0" customWidth="1"/>
    <col min="32" max="35" width="10.140625" style="0" customWidth="1"/>
    <col min="37" max="37" width="13.8515625" style="0" customWidth="1"/>
    <col min="38" max="39" width="12.7109375" style="0" customWidth="1"/>
    <col min="40" max="40" width="5.00390625" style="0" customWidth="1"/>
    <col min="44" max="45" width="7.57421875" style="0" customWidth="1"/>
    <col min="46" max="46" width="12.7109375" style="0" customWidth="1"/>
    <col min="48" max="48" width="9.421875" style="0" customWidth="1"/>
    <col min="49" max="49" width="5.00390625" style="0" customWidth="1"/>
    <col min="50" max="52" width="10.140625" style="0" customWidth="1"/>
    <col min="53" max="54" width="6.57421875" style="0" customWidth="1"/>
    <col min="55" max="55" width="13.8515625" style="0" customWidth="1"/>
    <col min="56" max="56" width="7.57421875" style="0" customWidth="1"/>
    <col min="57" max="57" width="9.421875" style="0" customWidth="1"/>
    <col min="58" max="58" width="5.00390625" style="0" customWidth="1"/>
    <col min="59" max="59" width="10.7109375" style="0" customWidth="1"/>
    <col min="63" max="63" width="9.00390625" style="0" customWidth="1"/>
    <col min="64" max="64" width="12.7109375" style="0" customWidth="1"/>
    <col min="65" max="65" width="13.28125" style="0" customWidth="1"/>
    <col min="66" max="66" width="12.421875" style="0" customWidth="1"/>
    <col min="67" max="67" width="8.140625" style="0" customWidth="1"/>
    <col min="68" max="68" width="5.7109375" style="0" customWidth="1"/>
    <col min="69" max="69" width="5.00390625" style="0" customWidth="1"/>
    <col min="70" max="70" width="11.140625" style="0" customWidth="1"/>
    <col min="71" max="71" width="9.7109375" style="0" customWidth="1"/>
    <col min="72" max="72" width="7.8515625" style="0" customWidth="1"/>
    <col min="73" max="73" width="7.7109375" style="0" customWidth="1"/>
    <col min="74" max="74" width="15.00390625" style="49" customWidth="1"/>
    <col min="75" max="75" width="10.00390625" style="0" customWidth="1"/>
    <col min="76" max="76" width="12.00390625" style="0" customWidth="1"/>
    <col min="77" max="77" width="5.00390625" style="0" customWidth="1"/>
    <col min="79" max="79" width="10.28125" style="0" customWidth="1"/>
    <col min="80" max="80" width="12.00390625" style="0" customWidth="1"/>
    <col min="81" max="82" width="12.7109375" style="0" customWidth="1"/>
    <col min="83" max="83" width="5.00390625" style="0" customWidth="1"/>
    <col min="84" max="84" width="11.28125" style="0" customWidth="1"/>
    <col min="85" max="85" width="12.57421875" style="0" customWidth="1"/>
    <col min="86" max="86" width="10.28125" style="0" customWidth="1"/>
    <col min="87" max="87" width="12.8515625" style="0" customWidth="1"/>
    <col min="88" max="88" width="11.140625" style="0" customWidth="1"/>
    <col min="89" max="89" width="6.8515625" style="0" customWidth="1"/>
    <col min="90" max="90" width="5.7109375" style="0" customWidth="1"/>
    <col min="91" max="91" width="8.7109375" style="0" customWidth="1"/>
    <col min="92" max="93" width="11.140625" style="0" customWidth="1"/>
    <col min="95" max="95" width="11.140625" style="0" customWidth="1"/>
    <col min="97" max="97" width="16.140625" style="0" customWidth="1"/>
    <col min="98" max="98" width="10.00390625" style="0" customWidth="1"/>
    <col min="99" max="99" width="15.7109375" style="0" customWidth="1"/>
    <col min="100" max="100" width="6.140625" style="0" customWidth="1"/>
    <col min="101" max="101" width="10.57421875" style="0" customWidth="1"/>
    <col min="102" max="102" width="10.00390625" style="0" customWidth="1"/>
    <col min="105" max="105" width="12.28125" style="0" customWidth="1"/>
    <col min="106" max="106" width="11.140625" style="0" bestFit="1" customWidth="1"/>
    <col min="107" max="107" width="8.140625" style="0" customWidth="1"/>
    <col min="108" max="108" width="13.8515625" style="0" customWidth="1"/>
  </cols>
  <sheetData>
    <row r="1" spans="2:87" ht="16.5" customHeight="1" thickBot="1">
      <c r="B1" s="81"/>
      <c r="C1" s="81"/>
      <c r="D1" s="81"/>
      <c r="E1" s="81"/>
      <c r="F1" s="81"/>
      <c r="G1" s="82"/>
      <c r="H1" s="82"/>
      <c r="I1" s="220"/>
      <c r="J1" s="220"/>
      <c r="K1" s="220"/>
      <c r="M1" s="54"/>
      <c r="N1" s="54"/>
      <c r="O1" s="54"/>
      <c r="P1" s="54"/>
      <c r="Q1" s="217"/>
      <c r="R1" s="54"/>
      <c r="S1" s="54"/>
      <c r="T1" s="81"/>
      <c r="U1" s="81"/>
      <c r="V1" s="81"/>
      <c r="W1" s="81"/>
      <c r="X1" s="81"/>
      <c r="Y1" s="81"/>
      <c r="Z1" s="81"/>
      <c r="AA1" s="82"/>
      <c r="AB1" s="81"/>
      <c r="AC1" s="81"/>
      <c r="AD1" s="81"/>
      <c r="AE1" s="81"/>
      <c r="AF1" s="81"/>
      <c r="AG1" s="83"/>
      <c r="AH1" s="81"/>
      <c r="AI1" s="81"/>
      <c r="AJ1" s="81"/>
      <c r="AK1" s="54"/>
      <c r="AL1" s="54"/>
      <c r="AM1" s="54"/>
      <c r="AN1" s="54"/>
      <c r="AO1" s="54"/>
      <c r="AP1" s="54"/>
      <c r="AQ1" s="54"/>
      <c r="AR1" s="54"/>
      <c r="AS1" s="54"/>
      <c r="AT1" s="54"/>
      <c r="AU1" s="54"/>
      <c r="AV1" s="81"/>
      <c r="AW1" s="81"/>
      <c r="AX1" s="82"/>
      <c r="AY1" s="82"/>
      <c r="AZ1" s="82"/>
      <c r="BA1" s="81"/>
      <c r="BB1" s="81"/>
      <c r="BC1" s="81"/>
      <c r="BD1" s="83"/>
      <c r="BE1" s="81"/>
      <c r="BF1" s="81"/>
      <c r="BG1" s="81"/>
      <c r="BH1" s="81"/>
      <c r="BI1" s="81"/>
      <c r="BJ1" s="81"/>
      <c r="BK1" s="81"/>
      <c r="BL1" s="81"/>
      <c r="BM1" s="81"/>
      <c r="BN1" s="81"/>
      <c r="BO1" s="81"/>
      <c r="BP1" s="81"/>
      <c r="BQ1" s="82"/>
      <c r="BR1" s="82"/>
      <c r="BS1" s="82"/>
      <c r="BT1" s="81"/>
      <c r="BU1" s="81"/>
      <c r="BV1" s="81"/>
      <c r="BW1" s="81"/>
      <c r="BX1" s="81"/>
      <c r="BY1" s="81"/>
      <c r="BZ1" s="80"/>
      <c r="CA1" s="80"/>
      <c r="CB1" s="80"/>
      <c r="CC1" s="80"/>
      <c r="CD1" s="80"/>
      <c r="CE1" s="80"/>
      <c r="CF1" s="80"/>
      <c r="CG1" s="80"/>
      <c r="CH1" s="80"/>
      <c r="CI1" s="80"/>
    </row>
    <row r="2" spans="2:87" ht="15.75" customHeight="1" thickBot="1">
      <c r="B2" s="81"/>
      <c r="C2" s="348" t="s">
        <v>175</v>
      </c>
      <c r="D2" s="349"/>
      <c r="E2" s="349"/>
      <c r="F2" s="349"/>
      <c r="G2" s="350"/>
      <c r="H2" s="82"/>
      <c r="I2" s="213" t="s">
        <v>266</v>
      </c>
      <c r="J2" s="81"/>
      <c r="K2" s="81"/>
      <c r="M2" s="54"/>
      <c r="N2" s="54"/>
      <c r="O2" s="54"/>
      <c r="P2" s="54"/>
      <c r="Q2" s="217"/>
      <c r="R2" s="54"/>
      <c r="S2" s="54"/>
      <c r="T2" s="81"/>
      <c r="U2" s="81"/>
      <c r="V2" s="81"/>
      <c r="W2" s="345" t="s">
        <v>268</v>
      </c>
      <c r="X2" s="346"/>
      <c r="Y2" s="346"/>
      <c r="Z2" s="346"/>
      <c r="AA2" s="346"/>
      <c r="AB2" s="347"/>
      <c r="AC2" s="81"/>
      <c r="AD2" s="81"/>
      <c r="AE2" s="81"/>
      <c r="AF2" s="81"/>
      <c r="AG2" s="83"/>
      <c r="AH2" s="81"/>
      <c r="AI2" s="81"/>
      <c r="AJ2" s="81"/>
      <c r="AK2" s="54"/>
      <c r="AL2" s="54"/>
      <c r="AM2" s="54"/>
      <c r="AN2" s="54"/>
      <c r="AO2" s="54"/>
      <c r="AP2" s="54"/>
      <c r="AQ2" s="54"/>
      <c r="AR2" s="54"/>
      <c r="AS2" s="54"/>
      <c r="AT2" s="54"/>
      <c r="AU2" s="54"/>
      <c r="AV2" s="81"/>
      <c r="AW2" s="81"/>
      <c r="AX2" s="82"/>
      <c r="AY2" s="82"/>
      <c r="AZ2" s="82"/>
      <c r="BA2" s="81"/>
      <c r="BB2" s="81"/>
      <c r="BC2" s="81"/>
      <c r="BD2" s="83"/>
      <c r="BE2" s="81"/>
      <c r="BF2" s="81"/>
      <c r="BG2" s="81"/>
      <c r="BH2" s="81"/>
      <c r="BI2" s="81"/>
      <c r="BJ2" s="81"/>
      <c r="BK2" s="81"/>
      <c r="BL2" s="81"/>
      <c r="BM2" s="81"/>
      <c r="BN2" s="81"/>
      <c r="BO2" s="81"/>
      <c r="BP2" s="81"/>
      <c r="BQ2" s="82"/>
      <c r="BR2" s="82"/>
      <c r="BS2" s="82"/>
      <c r="BT2" s="81"/>
      <c r="BU2" s="81"/>
      <c r="BV2" s="81"/>
      <c r="BW2" s="81"/>
      <c r="BX2" s="81"/>
      <c r="BY2" s="81"/>
      <c r="BZ2" s="200"/>
      <c r="CA2" s="200"/>
      <c r="CB2" s="200"/>
      <c r="CC2" s="200"/>
      <c r="CD2" s="200"/>
      <c r="CE2" s="200"/>
      <c r="CF2" s="200"/>
      <c r="CG2" s="200"/>
      <c r="CH2" s="80"/>
      <c r="CI2" s="80"/>
    </row>
    <row r="3" spans="2:87" ht="15" customHeight="1">
      <c r="B3" s="81"/>
      <c r="C3" s="351"/>
      <c r="D3" s="352"/>
      <c r="E3" s="352"/>
      <c r="F3" s="352"/>
      <c r="G3" s="353"/>
      <c r="H3" s="81"/>
      <c r="I3" s="219" t="s">
        <v>267</v>
      </c>
      <c r="M3" s="54"/>
      <c r="N3" s="54"/>
      <c r="O3" s="54"/>
      <c r="P3" s="54"/>
      <c r="Q3" s="54"/>
      <c r="R3" s="54"/>
      <c r="S3" s="54"/>
      <c r="T3" s="81"/>
      <c r="U3" s="81"/>
      <c r="V3" s="81"/>
      <c r="W3" s="342" t="s">
        <v>402</v>
      </c>
      <c r="X3" s="343"/>
      <c r="Y3" s="343"/>
      <c r="Z3" s="343"/>
      <c r="AA3" s="343"/>
      <c r="AB3" s="344"/>
      <c r="AC3" s="81"/>
      <c r="AD3" s="81"/>
      <c r="AE3" s="81"/>
      <c r="AF3" s="81"/>
      <c r="AG3" s="83"/>
      <c r="AH3" s="81"/>
      <c r="AI3" s="81"/>
      <c r="AJ3" s="81"/>
      <c r="AK3" s="54"/>
      <c r="AL3" s="54"/>
      <c r="AM3" s="54"/>
      <c r="AN3" s="54"/>
      <c r="AO3" s="54"/>
      <c r="AP3" s="54"/>
      <c r="AQ3" s="54"/>
      <c r="AR3" s="54"/>
      <c r="AS3" s="54"/>
      <c r="AT3" s="54"/>
      <c r="AU3" s="54"/>
      <c r="AV3" s="81"/>
      <c r="AW3" s="81"/>
      <c r="AX3" s="81"/>
      <c r="AY3" s="81"/>
      <c r="AZ3" s="81"/>
      <c r="BA3" s="81"/>
      <c r="BB3" s="81"/>
      <c r="BC3" s="81"/>
      <c r="BD3" s="83"/>
      <c r="BE3" s="81"/>
      <c r="BF3" s="81"/>
      <c r="BG3" s="81"/>
      <c r="BH3" s="81"/>
      <c r="BI3" s="81"/>
      <c r="BJ3" s="81"/>
      <c r="BK3" s="81"/>
      <c r="BL3" s="81"/>
      <c r="BM3" s="81"/>
      <c r="BN3" s="81"/>
      <c r="BO3" s="81"/>
      <c r="BP3" s="81"/>
      <c r="BQ3" s="81"/>
      <c r="BR3" s="81"/>
      <c r="BS3" s="81"/>
      <c r="BT3" s="81"/>
      <c r="BU3" s="81"/>
      <c r="BV3" s="81"/>
      <c r="BW3" s="81"/>
      <c r="BX3" s="81"/>
      <c r="BY3" s="81"/>
      <c r="BZ3" s="198"/>
      <c r="CA3" s="198"/>
      <c r="CB3" s="198"/>
      <c r="CC3" s="198"/>
      <c r="CD3" s="198"/>
      <c r="CE3" s="198"/>
      <c r="CF3" s="198"/>
      <c r="CG3" s="198"/>
      <c r="CH3" s="80"/>
      <c r="CI3" s="80"/>
    </row>
    <row r="4" spans="2:87" ht="15.75" customHeight="1" thickBot="1">
      <c r="B4" s="81"/>
      <c r="C4" s="354"/>
      <c r="D4" s="355"/>
      <c r="E4" s="355"/>
      <c r="F4" s="355"/>
      <c r="G4" s="356"/>
      <c r="H4" s="81"/>
      <c r="I4" s="221" t="s">
        <v>274</v>
      </c>
      <c r="J4" s="81"/>
      <c r="K4" s="81"/>
      <c r="M4" s="54"/>
      <c r="N4" s="54"/>
      <c r="O4" s="54"/>
      <c r="P4" s="54"/>
      <c r="Q4" s="54"/>
      <c r="R4" s="54"/>
      <c r="S4" s="54"/>
      <c r="T4" s="81"/>
      <c r="U4" s="81"/>
      <c r="V4" s="81"/>
      <c r="W4" s="84"/>
      <c r="X4" s="357" t="s">
        <v>270</v>
      </c>
      <c r="Y4" s="357" t="s">
        <v>271</v>
      </c>
      <c r="Z4" s="357" t="s">
        <v>272</v>
      </c>
      <c r="AA4" s="357" t="s">
        <v>273</v>
      </c>
      <c r="AB4" s="154"/>
      <c r="AC4" s="81"/>
      <c r="AD4" s="81"/>
      <c r="AE4" s="81"/>
      <c r="AF4" s="81"/>
      <c r="AG4" s="81"/>
      <c r="AH4" s="81"/>
      <c r="AI4" s="81"/>
      <c r="AJ4" s="81"/>
      <c r="AK4" s="54"/>
      <c r="AL4" s="54"/>
      <c r="AM4" s="54"/>
      <c r="AN4" s="54"/>
      <c r="AO4" s="54"/>
      <c r="AP4" s="54"/>
      <c r="AQ4" s="54"/>
      <c r="AR4" s="54"/>
      <c r="AS4" s="54"/>
      <c r="AT4" s="54"/>
      <c r="AU4" s="54"/>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139"/>
      <c r="CA4" s="198"/>
      <c r="CB4" s="198"/>
      <c r="CC4" s="198"/>
      <c r="CD4" s="198"/>
      <c r="CE4" s="198"/>
      <c r="CF4" s="198"/>
      <c r="CG4" s="198"/>
      <c r="CH4" s="80"/>
      <c r="CI4" s="80"/>
    </row>
    <row r="5" spans="2:90" ht="13.5" customHeight="1">
      <c r="B5" s="81"/>
      <c r="C5" s="81"/>
      <c r="D5" s="81"/>
      <c r="E5" s="81"/>
      <c r="F5" s="81"/>
      <c r="G5" s="13"/>
      <c r="H5" s="13"/>
      <c r="I5" s="88"/>
      <c r="T5" s="81"/>
      <c r="U5" s="81"/>
      <c r="V5" s="81"/>
      <c r="W5" s="84"/>
      <c r="X5" s="358"/>
      <c r="Y5" s="359"/>
      <c r="Z5" s="359"/>
      <c r="AA5" s="359"/>
      <c r="AB5" s="154"/>
      <c r="AC5" s="81"/>
      <c r="AD5" s="81"/>
      <c r="AE5" s="81"/>
      <c r="AF5" s="81"/>
      <c r="AG5" s="83"/>
      <c r="AH5" s="81"/>
      <c r="AI5" s="81"/>
      <c r="AJ5" s="81"/>
      <c r="AK5" s="54"/>
      <c r="AL5" s="54"/>
      <c r="AM5" s="54"/>
      <c r="AN5" s="54"/>
      <c r="AO5" s="54"/>
      <c r="AP5" s="54"/>
      <c r="AQ5" s="54"/>
      <c r="AR5" s="54"/>
      <c r="AS5" s="54"/>
      <c r="AT5" s="54"/>
      <c r="AU5" s="54"/>
      <c r="AV5" s="81"/>
      <c r="AW5" s="81"/>
      <c r="AX5" s="13"/>
      <c r="AY5" s="13"/>
      <c r="AZ5" s="13"/>
      <c r="BA5" s="81"/>
      <c r="BB5" s="81"/>
      <c r="BC5" s="81"/>
      <c r="BD5" s="83"/>
      <c r="BE5" s="81"/>
      <c r="BF5" s="81"/>
      <c r="BG5" s="81"/>
      <c r="BH5" s="81"/>
      <c r="BI5" s="81"/>
      <c r="BJ5" s="81"/>
      <c r="BK5" s="81"/>
      <c r="BL5" s="81"/>
      <c r="BM5" s="81"/>
      <c r="BN5" s="81"/>
      <c r="BO5" s="81"/>
      <c r="BP5" s="81"/>
      <c r="BQ5" s="13"/>
      <c r="BR5" s="13"/>
      <c r="BS5" s="13"/>
      <c r="BT5" s="81"/>
      <c r="BU5" s="81"/>
      <c r="BV5" s="81"/>
      <c r="BW5" s="81"/>
      <c r="BX5" s="81"/>
      <c r="BY5" s="81"/>
      <c r="BZ5" s="139"/>
      <c r="CA5" s="197"/>
      <c r="CB5" s="197"/>
      <c r="CC5" s="197"/>
      <c r="CD5" s="197"/>
      <c r="CE5" s="197"/>
      <c r="CF5" s="197"/>
      <c r="CG5" s="197"/>
      <c r="CH5" s="80"/>
      <c r="CI5" s="80"/>
      <c r="CJ5" s="85"/>
      <c r="CK5" s="85"/>
      <c r="CL5" s="85"/>
    </row>
    <row r="6" spans="2:87" ht="13.5" customHeight="1">
      <c r="B6" s="81"/>
      <c r="C6" s="81"/>
      <c r="D6" s="81"/>
      <c r="E6" s="81"/>
      <c r="F6" s="81"/>
      <c r="G6" s="13"/>
      <c r="H6" s="13"/>
      <c r="I6" s="222"/>
      <c r="J6" s="222"/>
      <c r="K6" s="222"/>
      <c r="L6" s="222"/>
      <c r="M6" s="222"/>
      <c r="N6" s="222"/>
      <c r="O6" s="222"/>
      <c r="P6" s="222"/>
      <c r="Q6" s="222"/>
      <c r="R6" s="222"/>
      <c r="S6" s="222"/>
      <c r="T6" s="81"/>
      <c r="U6" s="86"/>
      <c r="V6" s="86"/>
      <c r="W6" s="84"/>
      <c r="X6" s="87" t="s">
        <v>275</v>
      </c>
      <c r="Y6" s="87" t="s">
        <v>275</v>
      </c>
      <c r="Z6" s="87" t="s">
        <v>275</v>
      </c>
      <c r="AA6" s="360"/>
      <c r="AB6" s="154"/>
      <c r="AC6" s="81"/>
      <c r="AD6" s="81"/>
      <c r="AE6" s="81"/>
      <c r="AF6" s="81"/>
      <c r="AG6" s="81"/>
      <c r="AH6" s="81"/>
      <c r="AI6" s="81"/>
      <c r="AJ6" s="81"/>
      <c r="AK6" s="54"/>
      <c r="AL6" s="54"/>
      <c r="AM6" s="54"/>
      <c r="AN6" s="54"/>
      <c r="AO6" s="54"/>
      <c r="AP6" s="54"/>
      <c r="AQ6" s="54"/>
      <c r="AR6" s="54"/>
      <c r="AS6" s="54"/>
      <c r="AT6" s="54"/>
      <c r="AU6" s="54"/>
      <c r="AV6" s="81"/>
      <c r="AW6" s="81"/>
      <c r="AX6" s="13"/>
      <c r="AY6" s="13"/>
      <c r="AZ6" s="13"/>
      <c r="BA6" s="81"/>
      <c r="BB6" s="81"/>
      <c r="BC6" s="81"/>
      <c r="BD6" s="81"/>
      <c r="BE6" s="81"/>
      <c r="BF6" s="81"/>
      <c r="BG6" s="81"/>
      <c r="BH6" s="81"/>
      <c r="BI6" s="81"/>
      <c r="BJ6" s="81"/>
      <c r="BK6" s="81"/>
      <c r="BL6" s="81"/>
      <c r="BM6" s="81"/>
      <c r="BN6" s="81"/>
      <c r="BO6" s="81"/>
      <c r="BP6" s="81"/>
      <c r="BQ6" s="13"/>
      <c r="BR6" s="13"/>
      <c r="BS6" s="13"/>
      <c r="BT6" s="81"/>
      <c r="BU6" s="81"/>
      <c r="BV6" s="81"/>
      <c r="BW6" s="81"/>
      <c r="BX6" s="81"/>
      <c r="BY6" s="81"/>
      <c r="BZ6" s="137"/>
      <c r="CA6" s="138"/>
      <c r="CB6" s="199"/>
      <c r="CC6" s="199"/>
      <c r="CD6" s="199"/>
      <c r="CE6" s="138"/>
      <c r="CF6" s="201"/>
      <c r="CG6" s="201"/>
      <c r="CH6" s="80"/>
      <c r="CI6" s="80"/>
    </row>
    <row r="7" spans="2:87" ht="13.5" customHeight="1">
      <c r="B7" s="81"/>
      <c r="C7" s="81"/>
      <c r="D7" s="81"/>
      <c r="E7" s="81"/>
      <c r="F7" s="81"/>
      <c r="G7" s="81"/>
      <c r="H7" s="81"/>
      <c r="I7" s="222"/>
      <c r="J7" s="222"/>
      <c r="K7" s="222"/>
      <c r="L7" s="222"/>
      <c r="M7" s="222"/>
      <c r="N7" s="222"/>
      <c r="O7" s="222"/>
      <c r="P7" s="222"/>
      <c r="Q7" s="222"/>
      <c r="R7" s="222"/>
      <c r="S7" s="222"/>
      <c r="T7" s="81"/>
      <c r="U7" s="81"/>
      <c r="V7" s="81"/>
      <c r="W7" s="84">
        <v>2002</v>
      </c>
      <c r="X7" s="215">
        <v>542465.1549999999</v>
      </c>
      <c r="Y7" s="215">
        <f>W15</f>
        <v>16065000</v>
      </c>
      <c r="Z7" s="89">
        <f>X7+Y7</f>
        <v>16607465.155</v>
      </c>
      <c r="AA7" s="90">
        <f>(Y7/Z7)</f>
        <v>0.9673360654418306</v>
      </c>
      <c r="AB7" s="154"/>
      <c r="AC7" s="81"/>
      <c r="AD7" s="81"/>
      <c r="AE7" s="81"/>
      <c r="AF7" s="81"/>
      <c r="AG7" s="81"/>
      <c r="AH7" s="81"/>
      <c r="AI7" s="81"/>
      <c r="AJ7" s="81"/>
      <c r="AK7" s="54"/>
      <c r="AL7" s="54"/>
      <c r="AM7" s="54"/>
      <c r="AN7" s="54"/>
      <c r="AO7" s="54"/>
      <c r="AP7" s="54"/>
      <c r="AQ7" s="54"/>
      <c r="AR7" s="54"/>
      <c r="AS7" s="54"/>
      <c r="AU7" s="54"/>
      <c r="AV7" s="81"/>
      <c r="AW7" s="81"/>
      <c r="AX7" s="91"/>
      <c r="AY7" s="81"/>
      <c r="AZ7" s="81"/>
      <c r="BA7" s="81"/>
      <c r="BB7" s="81"/>
      <c r="BC7" s="81"/>
      <c r="BD7" s="81"/>
      <c r="BE7" s="81"/>
      <c r="BF7" s="81"/>
      <c r="BG7" s="81"/>
      <c r="BH7" s="81"/>
      <c r="BI7" s="81"/>
      <c r="BJ7" s="81"/>
      <c r="BK7" s="81"/>
      <c r="BL7" s="81"/>
      <c r="BM7" s="81"/>
      <c r="BN7" s="81"/>
      <c r="BO7" s="81"/>
      <c r="BP7" s="81"/>
      <c r="BQ7" s="91"/>
      <c r="BR7" s="81"/>
      <c r="BS7" s="81"/>
      <c r="BT7" s="81"/>
      <c r="BU7" s="81"/>
      <c r="BV7" s="81"/>
      <c r="BW7" s="81"/>
      <c r="BX7" s="81"/>
      <c r="BY7" s="81"/>
      <c r="BZ7" s="196"/>
      <c r="CA7" s="196"/>
      <c r="CB7" s="196"/>
      <c r="CC7" s="196"/>
      <c r="CD7" s="196"/>
      <c r="CE7" s="196"/>
      <c r="CF7" s="196"/>
      <c r="CG7" s="196"/>
      <c r="CH7" s="80"/>
      <c r="CI7" s="80"/>
    </row>
    <row r="8" spans="2:87" ht="13.5" customHeight="1" thickBot="1">
      <c r="B8" s="81"/>
      <c r="C8" s="81"/>
      <c r="D8" s="81"/>
      <c r="E8" s="81"/>
      <c r="F8" s="81"/>
      <c r="G8" s="92"/>
      <c r="H8" s="92"/>
      <c r="T8" s="81"/>
      <c r="U8" s="81"/>
      <c r="V8" s="81"/>
      <c r="W8" s="93"/>
      <c r="X8" s="94" t="s">
        <v>418</v>
      </c>
      <c r="Y8" s="95"/>
      <c r="Z8" s="95"/>
      <c r="AA8" s="96"/>
      <c r="AB8" s="155"/>
      <c r="AC8" s="92"/>
      <c r="AD8" s="92"/>
      <c r="AE8" s="92"/>
      <c r="AF8" s="92"/>
      <c r="AG8" s="92"/>
      <c r="AH8" s="92"/>
      <c r="AI8" s="92"/>
      <c r="AJ8" s="81"/>
      <c r="AK8" s="54"/>
      <c r="AL8" s="54"/>
      <c r="AM8" s="54"/>
      <c r="AN8" s="54"/>
      <c r="AO8" s="54"/>
      <c r="AP8" s="54"/>
      <c r="AQ8" s="54"/>
      <c r="AR8" s="54"/>
      <c r="AS8" s="54"/>
      <c r="AT8" s="54"/>
      <c r="AU8" s="54"/>
      <c r="AV8" s="81"/>
      <c r="AW8" s="81"/>
      <c r="AX8" s="92"/>
      <c r="AY8" s="92"/>
      <c r="AZ8" s="180"/>
      <c r="BA8" s="92"/>
      <c r="BB8" s="92"/>
      <c r="BC8" s="92"/>
      <c r="BD8" s="92"/>
      <c r="BE8" s="92"/>
      <c r="BF8" s="92"/>
      <c r="BG8" s="81"/>
      <c r="BH8" s="81"/>
      <c r="BI8" s="81"/>
      <c r="BJ8" s="81"/>
      <c r="BK8" s="81"/>
      <c r="BL8" s="81"/>
      <c r="BM8" s="81"/>
      <c r="BN8" s="81"/>
      <c r="BO8" s="81"/>
      <c r="BP8" s="81"/>
      <c r="BQ8" s="92"/>
      <c r="BR8" s="92"/>
      <c r="BS8" s="92"/>
      <c r="BT8" s="92"/>
      <c r="BU8" s="92"/>
      <c r="BV8" s="283" t="s">
        <v>1004</v>
      </c>
      <c r="BW8" s="92"/>
      <c r="BX8" s="92"/>
      <c r="BY8" s="81"/>
      <c r="BZ8" s="196"/>
      <c r="CA8" s="196"/>
      <c r="CB8" s="196"/>
      <c r="CC8" s="196"/>
      <c r="CD8" s="196"/>
      <c r="CE8" s="196"/>
      <c r="CF8" s="196"/>
      <c r="CG8" s="196"/>
      <c r="CH8" s="80"/>
      <c r="CI8" s="80"/>
    </row>
    <row r="9" spans="23:101" ht="13.5" customHeight="1" thickBot="1">
      <c r="W9" t="s">
        <v>170</v>
      </c>
      <c r="CR9" s="10"/>
      <c r="CS9" s="10"/>
      <c r="CT9" s="10"/>
      <c r="CU9" s="10"/>
      <c r="CV9" s="10"/>
      <c r="CW9" s="10"/>
    </row>
    <row r="10" spans="2:100" ht="13.5" customHeight="1">
      <c r="B10" s="97" t="s">
        <v>276</v>
      </c>
      <c r="C10" s="98"/>
      <c r="D10" s="98"/>
      <c r="E10" s="98"/>
      <c r="F10" s="98"/>
      <c r="G10" s="98"/>
      <c r="H10" s="98"/>
      <c r="I10" s="98"/>
      <c r="J10" s="98"/>
      <c r="K10" s="98"/>
      <c r="L10" s="98"/>
      <c r="M10" s="98"/>
      <c r="N10" s="98"/>
      <c r="O10" s="98"/>
      <c r="P10" s="98"/>
      <c r="Q10" s="98"/>
      <c r="R10" s="98"/>
      <c r="S10" s="98"/>
      <c r="T10" s="99"/>
      <c r="V10" s="97" t="s">
        <v>277</v>
      </c>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9"/>
      <c r="BQ10" s="97" t="s">
        <v>278</v>
      </c>
      <c r="BR10" s="98"/>
      <c r="BS10" s="98"/>
      <c r="BT10" s="98"/>
      <c r="BU10" s="98"/>
      <c r="BV10" s="262"/>
      <c r="BW10" s="98"/>
      <c r="BX10" s="98"/>
      <c r="BY10" s="98"/>
      <c r="BZ10" s="98"/>
      <c r="CA10" s="98"/>
      <c r="CB10" s="98"/>
      <c r="CC10" s="98"/>
      <c r="CD10" s="98"/>
      <c r="CE10" s="98"/>
      <c r="CF10" s="98"/>
      <c r="CG10" s="98"/>
      <c r="CH10" s="98"/>
      <c r="CI10" s="98"/>
      <c r="CJ10" s="98"/>
      <c r="CK10" s="99"/>
      <c r="CM10" s="97" t="s">
        <v>279</v>
      </c>
      <c r="CN10" s="98"/>
      <c r="CO10" s="98"/>
      <c r="CP10" s="98"/>
      <c r="CQ10" s="98"/>
      <c r="CR10" s="98"/>
      <c r="CS10" s="98"/>
      <c r="CT10" s="98"/>
      <c r="CU10" s="98"/>
      <c r="CV10" s="99"/>
    </row>
    <row r="11" spans="2:100" ht="13.5" customHeight="1" thickBot="1">
      <c r="B11" s="100"/>
      <c r="C11" s="10"/>
      <c r="D11" s="10"/>
      <c r="E11" s="10"/>
      <c r="F11" s="10"/>
      <c r="G11" s="10"/>
      <c r="H11" s="10"/>
      <c r="I11" s="10"/>
      <c r="J11" s="10"/>
      <c r="K11" s="10"/>
      <c r="L11" s="10"/>
      <c r="M11" s="10"/>
      <c r="N11" s="10"/>
      <c r="O11" s="10"/>
      <c r="P11" s="10"/>
      <c r="Q11" s="10"/>
      <c r="R11" s="10"/>
      <c r="S11" s="10"/>
      <c r="T11" s="101"/>
      <c r="V11" s="102" t="s">
        <v>280</v>
      </c>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1"/>
      <c r="BQ11" s="102" t="s">
        <v>280</v>
      </c>
      <c r="BR11" s="10"/>
      <c r="BS11" s="10"/>
      <c r="BT11" s="10"/>
      <c r="BU11" s="10"/>
      <c r="BV11" s="54"/>
      <c r="BW11" s="10"/>
      <c r="BX11" s="10"/>
      <c r="BY11" s="10"/>
      <c r="BZ11" s="10"/>
      <c r="CA11" s="10"/>
      <c r="CB11" s="10"/>
      <c r="CC11" s="10"/>
      <c r="CD11" s="10"/>
      <c r="CE11" s="10"/>
      <c r="CF11" s="10"/>
      <c r="CG11" s="10"/>
      <c r="CH11" s="10"/>
      <c r="CI11" s="10"/>
      <c r="CJ11" s="10"/>
      <c r="CK11" s="101"/>
      <c r="CM11" s="100"/>
      <c r="CN11" s="10"/>
      <c r="CO11" s="10"/>
      <c r="CP11" s="10"/>
      <c r="CQ11" s="10"/>
      <c r="CR11" s="10"/>
      <c r="CS11" s="10"/>
      <c r="CT11" s="10"/>
      <c r="CU11" s="10"/>
      <c r="CV11" s="101"/>
    </row>
    <row r="12" spans="2:100" ht="15" customHeight="1">
      <c r="B12" s="100"/>
      <c r="C12" s="10"/>
      <c r="D12" s="332" t="s">
        <v>281</v>
      </c>
      <c r="E12" s="333"/>
      <c r="F12" s="333"/>
      <c r="G12" s="334"/>
      <c r="H12" s="338" t="s">
        <v>282</v>
      </c>
      <c r="I12" s="332" t="s">
        <v>283</v>
      </c>
      <c r="J12" s="334"/>
      <c r="K12" s="332" t="s">
        <v>284</v>
      </c>
      <c r="L12" s="333"/>
      <c r="M12" s="334"/>
      <c r="N12" s="338" t="s">
        <v>285</v>
      </c>
      <c r="O12" s="332" t="s">
        <v>286</v>
      </c>
      <c r="P12" s="333"/>
      <c r="Q12" s="334"/>
      <c r="R12" s="338" t="s">
        <v>269</v>
      </c>
      <c r="S12" s="338" t="s">
        <v>287</v>
      </c>
      <c r="T12" s="338" t="s">
        <v>171</v>
      </c>
      <c r="V12" s="10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1"/>
      <c r="BQ12" s="100"/>
      <c r="BR12" s="10"/>
      <c r="BS12" s="10"/>
      <c r="BT12" s="10"/>
      <c r="BU12" s="10"/>
      <c r="BV12" s="54"/>
      <c r="BW12" s="10"/>
      <c r="BX12" s="10"/>
      <c r="BY12" s="10"/>
      <c r="BZ12" s="10"/>
      <c r="CA12" s="10"/>
      <c r="CB12" s="10"/>
      <c r="CC12" s="10"/>
      <c r="CD12" s="10"/>
      <c r="CE12" s="10"/>
      <c r="CF12" s="10"/>
      <c r="CG12" s="10"/>
      <c r="CH12" s="10"/>
      <c r="CI12" s="10"/>
      <c r="CJ12" s="10"/>
      <c r="CK12" s="101"/>
      <c r="CM12" s="100"/>
      <c r="CN12" s="10"/>
      <c r="CO12" s="10"/>
      <c r="CP12" s="10"/>
      <c r="CQ12" s="10"/>
      <c r="CR12" s="10"/>
      <c r="CS12" s="10"/>
      <c r="CT12" s="10"/>
      <c r="CU12" s="10"/>
      <c r="CV12" s="101"/>
    </row>
    <row r="13" spans="2:123" ht="31.5" customHeight="1" thickBot="1">
      <c r="B13" s="100"/>
      <c r="C13" s="10"/>
      <c r="D13" s="335"/>
      <c r="E13" s="336"/>
      <c r="F13" s="336"/>
      <c r="G13" s="337"/>
      <c r="H13" s="339"/>
      <c r="I13" s="340"/>
      <c r="J13" s="341"/>
      <c r="K13" s="335"/>
      <c r="L13" s="336"/>
      <c r="M13" s="337"/>
      <c r="N13" s="339"/>
      <c r="O13" s="335"/>
      <c r="P13" s="336"/>
      <c r="Q13" s="337"/>
      <c r="R13" s="339"/>
      <c r="S13" s="339"/>
      <c r="T13" s="339"/>
      <c r="V13" s="100"/>
      <c r="W13" s="103" t="s">
        <v>69</v>
      </c>
      <c r="X13" s="104"/>
      <c r="Y13" s="104"/>
      <c r="Z13" s="104"/>
      <c r="AA13" s="104"/>
      <c r="AB13" s="104"/>
      <c r="AC13" s="104"/>
      <c r="AD13" s="104"/>
      <c r="AE13" s="10"/>
      <c r="AF13" s="103" t="s">
        <v>73</v>
      </c>
      <c r="AG13" s="104"/>
      <c r="AH13" s="104"/>
      <c r="AI13" s="104"/>
      <c r="AJ13" s="104"/>
      <c r="AK13" s="104"/>
      <c r="AL13" s="104"/>
      <c r="AM13" s="104"/>
      <c r="AN13" s="10"/>
      <c r="AO13" s="103" t="s">
        <v>288</v>
      </c>
      <c r="AP13" s="104"/>
      <c r="AQ13" s="104"/>
      <c r="AR13" s="104"/>
      <c r="AS13" s="104"/>
      <c r="AT13" s="104"/>
      <c r="AU13" s="104"/>
      <c r="AV13" s="104"/>
      <c r="AW13" s="10"/>
      <c r="AX13" s="103" t="s">
        <v>38</v>
      </c>
      <c r="AY13" s="104"/>
      <c r="AZ13" s="104"/>
      <c r="BA13" s="104"/>
      <c r="BB13" s="104"/>
      <c r="BC13" s="104"/>
      <c r="BD13" s="104"/>
      <c r="BE13" s="104"/>
      <c r="BF13" s="10"/>
      <c r="BG13" s="103" t="s">
        <v>84</v>
      </c>
      <c r="BH13" s="104"/>
      <c r="BI13" s="104"/>
      <c r="BJ13" s="104"/>
      <c r="BK13" s="104"/>
      <c r="BL13" s="104"/>
      <c r="BM13" s="104"/>
      <c r="BN13" s="104"/>
      <c r="BO13" s="101"/>
      <c r="BQ13" s="100"/>
      <c r="BR13" s="103" t="s">
        <v>47</v>
      </c>
      <c r="BS13" s="104"/>
      <c r="BT13" s="104"/>
      <c r="BU13" s="104"/>
      <c r="BV13" s="130"/>
      <c r="BW13" s="103"/>
      <c r="BX13" s="104"/>
      <c r="BY13" s="10"/>
      <c r="BZ13" s="103" t="s">
        <v>289</v>
      </c>
      <c r="CA13" s="103"/>
      <c r="CB13" s="104"/>
      <c r="CC13" s="104"/>
      <c r="CD13" s="104"/>
      <c r="CE13" s="10"/>
      <c r="CF13" s="103" t="s">
        <v>207</v>
      </c>
      <c r="CG13" s="103"/>
      <c r="CH13" s="104"/>
      <c r="CI13" s="104"/>
      <c r="CJ13" s="104"/>
      <c r="CK13" s="101"/>
      <c r="CM13" s="100"/>
      <c r="CN13" s="105" t="s">
        <v>290</v>
      </c>
      <c r="CO13" s="106"/>
      <c r="CP13" s="107"/>
      <c r="CQ13" s="107"/>
      <c r="CR13" s="107"/>
      <c r="CS13" s="107"/>
      <c r="CT13" s="108"/>
      <c r="CU13" s="10"/>
      <c r="CV13" s="109"/>
      <c r="DO13" s="10"/>
      <c r="DP13" s="110"/>
      <c r="DQ13" s="10"/>
      <c r="DR13" s="10"/>
      <c r="DS13" s="10"/>
    </row>
    <row r="14" spans="2:123" s="49" customFormat="1" ht="66" customHeight="1">
      <c r="B14" s="84"/>
      <c r="C14" s="204" t="s">
        <v>324</v>
      </c>
      <c r="D14" s="112" t="s">
        <v>291</v>
      </c>
      <c r="E14" s="113" t="s">
        <v>292</v>
      </c>
      <c r="F14" s="111" t="s">
        <v>293</v>
      </c>
      <c r="G14" s="202" t="s">
        <v>142</v>
      </c>
      <c r="H14" s="207" t="s">
        <v>294</v>
      </c>
      <c r="I14" s="112" t="s">
        <v>295</v>
      </c>
      <c r="J14" s="202" t="s">
        <v>296</v>
      </c>
      <c r="K14" s="185" t="s">
        <v>297</v>
      </c>
      <c r="L14" s="186" t="s">
        <v>298</v>
      </c>
      <c r="M14" s="208" t="s">
        <v>299</v>
      </c>
      <c r="N14" s="112" t="s">
        <v>143</v>
      </c>
      <c r="O14" s="112" t="s">
        <v>158</v>
      </c>
      <c r="P14" s="113" t="s">
        <v>159</v>
      </c>
      <c r="Q14" s="202" t="s">
        <v>160</v>
      </c>
      <c r="R14" s="203" t="s">
        <v>144</v>
      </c>
      <c r="S14" s="204" t="s">
        <v>145</v>
      </c>
      <c r="T14" s="205" t="s">
        <v>168</v>
      </c>
      <c r="V14" s="209"/>
      <c r="W14" s="133" t="s">
        <v>300</v>
      </c>
      <c r="X14" s="133" t="s">
        <v>301</v>
      </c>
      <c r="Y14" s="114" t="s">
        <v>302</v>
      </c>
      <c r="Z14" s="133" t="s">
        <v>303</v>
      </c>
      <c r="AA14" s="133" t="s">
        <v>304</v>
      </c>
      <c r="AB14" s="133" t="s">
        <v>146</v>
      </c>
      <c r="AC14" s="133" t="s">
        <v>147</v>
      </c>
      <c r="AD14" s="133" t="s">
        <v>148</v>
      </c>
      <c r="AE14" s="114"/>
      <c r="AF14" s="133" t="s">
        <v>300</v>
      </c>
      <c r="AG14" s="133" t="s">
        <v>301</v>
      </c>
      <c r="AH14" s="114" t="s">
        <v>302</v>
      </c>
      <c r="AI14" s="133" t="s">
        <v>303</v>
      </c>
      <c r="AJ14" s="133" t="s">
        <v>304</v>
      </c>
      <c r="AK14" s="133" t="s">
        <v>146</v>
      </c>
      <c r="AL14" s="133" t="s">
        <v>147</v>
      </c>
      <c r="AM14" s="133" t="s">
        <v>148</v>
      </c>
      <c r="AN14" s="114"/>
      <c r="AO14" s="133" t="s">
        <v>300</v>
      </c>
      <c r="AP14" s="133" t="s">
        <v>301</v>
      </c>
      <c r="AQ14" s="114" t="s">
        <v>302</v>
      </c>
      <c r="AR14" s="133" t="s">
        <v>303</v>
      </c>
      <c r="AS14" s="133" t="s">
        <v>304</v>
      </c>
      <c r="AT14" s="133" t="s">
        <v>146</v>
      </c>
      <c r="AU14" s="133" t="s">
        <v>147</v>
      </c>
      <c r="AV14" s="133" t="s">
        <v>148</v>
      </c>
      <c r="AW14" s="114"/>
      <c r="AX14" s="133" t="s">
        <v>300</v>
      </c>
      <c r="AY14" s="133" t="s">
        <v>301</v>
      </c>
      <c r="AZ14" s="114" t="s">
        <v>302</v>
      </c>
      <c r="BA14" s="133" t="s">
        <v>303</v>
      </c>
      <c r="BB14" s="133" t="s">
        <v>304</v>
      </c>
      <c r="BC14" s="133" t="s">
        <v>146</v>
      </c>
      <c r="BD14" s="133" t="s">
        <v>147</v>
      </c>
      <c r="BE14" s="133" t="s">
        <v>148</v>
      </c>
      <c r="BF14" s="114"/>
      <c r="BG14" s="133" t="s">
        <v>300</v>
      </c>
      <c r="BH14" s="133" t="s">
        <v>301</v>
      </c>
      <c r="BI14" s="114" t="s">
        <v>302</v>
      </c>
      <c r="BJ14" s="133" t="s">
        <v>303</v>
      </c>
      <c r="BK14" s="133" t="s">
        <v>304</v>
      </c>
      <c r="BL14" s="133" t="s">
        <v>146</v>
      </c>
      <c r="BM14" s="133" t="s">
        <v>147</v>
      </c>
      <c r="BN14" s="133" t="s">
        <v>148</v>
      </c>
      <c r="BO14" s="210"/>
      <c r="BQ14" s="84"/>
      <c r="BR14" s="133" t="s">
        <v>305</v>
      </c>
      <c r="BS14" s="133" t="s">
        <v>306</v>
      </c>
      <c r="BT14" s="133" t="s">
        <v>307</v>
      </c>
      <c r="BU14" s="133" t="s">
        <v>308</v>
      </c>
      <c r="BV14" s="133" t="s">
        <v>149</v>
      </c>
      <c r="BW14" s="133" t="s">
        <v>147</v>
      </c>
      <c r="BX14" s="133" t="s">
        <v>148</v>
      </c>
      <c r="BY14" s="54"/>
      <c r="BZ14" s="133" t="s">
        <v>306</v>
      </c>
      <c r="CA14" s="133" t="s">
        <v>307</v>
      </c>
      <c r="CB14" s="133" t="s">
        <v>309</v>
      </c>
      <c r="CC14" s="133" t="s">
        <v>147</v>
      </c>
      <c r="CD14" s="133" t="s">
        <v>169</v>
      </c>
      <c r="CE14" s="54"/>
      <c r="CF14" s="133" t="s">
        <v>306</v>
      </c>
      <c r="CG14" s="133" t="s">
        <v>307</v>
      </c>
      <c r="CH14" s="133" t="s">
        <v>310</v>
      </c>
      <c r="CI14" s="133" t="s">
        <v>147</v>
      </c>
      <c r="CJ14" s="133" t="s">
        <v>169</v>
      </c>
      <c r="CK14" s="210"/>
      <c r="CM14" s="84"/>
      <c r="CN14" s="115" t="s">
        <v>311</v>
      </c>
      <c r="CO14" s="115" t="s">
        <v>141</v>
      </c>
      <c r="CP14" s="115" t="s">
        <v>312</v>
      </c>
      <c r="CQ14" s="115" t="s">
        <v>313</v>
      </c>
      <c r="CR14" s="211" t="s">
        <v>314</v>
      </c>
      <c r="CS14" s="115" t="s">
        <v>150</v>
      </c>
      <c r="CT14" s="223" t="s">
        <v>173</v>
      </c>
      <c r="CU14" s="133" t="s">
        <v>151</v>
      </c>
      <c r="CV14" s="224"/>
      <c r="DO14" s="54"/>
      <c r="DP14" s="114"/>
      <c r="DQ14" s="114"/>
      <c r="DR14" s="114"/>
      <c r="DS14" s="114"/>
    </row>
    <row r="15" spans="2:123" s="116" customFormat="1" ht="13.5" thickBot="1">
      <c r="B15" s="117"/>
      <c r="C15" s="118">
        <v>2002</v>
      </c>
      <c r="D15" s="170">
        <f>'ISO load-generation-imports'!H5*1000</f>
        <v>44507000</v>
      </c>
      <c r="E15" s="171">
        <f>'ISO load-generation-imports'!H16*1000</f>
        <v>57992000</v>
      </c>
      <c r="F15" s="171">
        <f>E15+((E15/CO15)*CP15)</f>
        <v>59046054.09796371</v>
      </c>
      <c r="G15" s="181">
        <f>'Calculating CO2e'!B4</f>
        <v>52582814002.508545</v>
      </c>
      <c r="H15" s="172">
        <f>F15-(D15)</f>
        <v>14539054.097963713</v>
      </c>
      <c r="I15" s="184">
        <f>SUM(H15,(IF(W15&lt;Y15,Y15-W15,0)),(IF(AF15&lt;AH15,AH15-AF15,0)),(IF(AO15&lt;AQ15,AQ15-AO15,0)),(IF(AX15&lt;AZ15,AZ15-AX15,0)),(IF(BG15&lt;BI15,BI15-BG15,0)),(IF(BS15&lt;0,(BS15*-1),0)),(IF(BZ15&lt;0,(BZ15*-1),0)),(IF(CF15&lt;0,(CF15*-1),0)))</f>
        <v>22980691.979035676</v>
      </c>
      <c r="J15" s="183">
        <f>H15/I15</f>
        <v>0.6326638950309714</v>
      </c>
      <c r="K15" s="170">
        <f>SUM(AA15,AJ15,AS15,BB15,BK15)</f>
        <v>8070675.43675448</v>
      </c>
      <c r="L15" s="171">
        <f>SUM(BU15,CB15,CH15)</f>
        <v>6467090.33500659</v>
      </c>
      <c r="M15" s="175">
        <f>K15+L15</f>
        <v>14537765.771761071</v>
      </c>
      <c r="N15" s="182">
        <f>SUM(AD15,AM15,AV15,BE15,BN15)</f>
        <v>5418868396.641083</v>
      </c>
      <c r="O15" s="191">
        <f>BX15</f>
        <v>0</v>
      </c>
      <c r="P15" s="192">
        <f>SUM(CD15+CJ15)</f>
        <v>2006395725.860576</v>
      </c>
      <c r="Q15" s="193">
        <f>O15+P15</f>
        <v>2006395725.860576</v>
      </c>
      <c r="R15" s="194">
        <f>N15+Q15</f>
        <v>7425264122.501658</v>
      </c>
      <c r="S15" s="195">
        <f>G15+R15</f>
        <v>60008078125.0102</v>
      </c>
      <c r="T15" s="214">
        <f>S15/F15</f>
        <v>1016.2927742038509</v>
      </c>
      <c r="V15" s="118">
        <v>2002</v>
      </c>
      <c r="W15" s="176">
        <f>'ISO load-generation-imports'!C5*1000</f>
        <v>16065000</v>
      </c>
      <c r="X15" s="174">
        <f>'ISO load-generation-imports'!C16*1000</f>
        <v>11553000</v>
      </c>
      <c r="Y15" s="174">
        <f>X15+((X15/CO15)*CP15)</f>
        <v>11762985.635842439</v>
      </c>
      <c r="Z15" s="174">
        <f>IF(W15&gt;Y15,W15-Y15,0)</f>
        <v>4302014.364157561</v>
      </c>
      <c r="AA15" s="174">
        <f>Z15*J15</f>
        <v>2721729.1641071104</v>
      </c>
      <c r="AB15" s="187">
        <f>'Calculating CO2e'!B57*AA$7</f>
        <v>11312362344.20699</v>
      </c>
      <c r="AC15" s="188">
        <f>AB15*(Z15/W15)</f>
        <v>3029314988.9407763</v>
      </c>
      <c r="AD15" s="188">
        <f>AC15*J15</f>
        <v>1916538220.1789756</v>
      </c>
      <c r="AE15" s="118">
        <v>2002</v>
      </c>
      <c r="AF15" s="176">
        <f>'ISO load-generation-imports'!D5*1000</f>
        <v>17199000</v>
      </c>
      <c r="AG15" s="174">
        <f>'ISO load-generation-imports'!D16*1000</f>
        <v>10938000</v>
      </c>
      <c r="AH15" s="174">
        <f>AG15+((AG15/CO15)*CP15)</f>
        <v>11136807.485920938</v>
      </c>
      <c r="AI15" s="174">
        <f>IF(AF15&gt;AH15,AF15-AH15,0)</f>
        <v>6062192.514079062</v>
      </c>
      <c r="AJ15" s="174">
        <f>AI15*J15</f>
        <v>3835330.3283848567</v>
      </c>
      <c r="AK15" s="187">
        <f>'Calculating CO2e'!B83</f>
        <v>11439810511.739307</v>
      </c>
      <c r="AL15" s="188">
        <f>AK15*(AI15/AF15)</f>
        <v>4032230574.26298</v>
      </c>
      <c r="AM15" s="188">
        <f>AL15*J15</f>
        <v>2551046700.7761874</v>
      </c>
      <c r="AN15" s="118">
        <v>2002</v>
      </c>
      <c r="AO15" s="176">
        <f>'ISO load-generation-imports'!E5*1000</f>
        <v>4943000</v>
      </c>
      <c r="AP15" s="174">
        <f>'ISO load-generation-imports'!E16*1000</f>
        <v>6181000</v>
      </c>
      <c r="AQ15" s="174">
        <f>AP15+((AP15/CO15)*CP15)</f>
        <v>6293344.950674467</v>
      </c>
      <c r="AR15" s="174">
        <f>IF(AO15&gt;AQ15,AO15-AQ15,0)</f>
        <v>0</v>
      </c>
      <c r="AS15" s="174">
        <f>AR15*J15</f>
        <v>0</v>
      </c>
      <c r="AT15" s="187">
        <f>'Calculating CO2e'!B163</f>
        <v>67888780.91857389</v>
      </c>
      <c r="AU15" s="188">
        <f>AT15*(AR15/AO15)</f>
        <v>0</v>
      </c>
      <c r="AV15" s="188">
        <f>AU15*J15</f>
        <v>0</v>
      </c>
      <c r="AW15" s="118">
        <v>2002</v>
      </c>
      <c r="AX15" s="176">
        <f>'ISO load-generation-imports'!F5*1000</f>
        <v>27111000</v>
      </c>
      <c r="AY15" s="174">
        <f>'ISO load-generation-imports'!F16*1000</f>
        <v>33192000</v>
      </c>
      <c r="AZ15" s="174">
        <f>AY15+((AY15/CO15)*CP15)</f>
        <v>33795292.930397496</v>
      </c>
      <c r="BA15" s="174">
        <f>IF(AX15&gt;AZ15,AX15-AZ15,0)</f>
        <v>0</v>
      </c>
      <c r="BB15" s="174">
        <f>BA15*J15</f>
        <v>0</v>
      </c>
      <c r="BC15" s="187">
        <f>'Calculating CO2e'!B30</f>
        <v>22106338620.39401</v>
      </c>
      <c r="BD15" s="188">
        <f>BC15*(BA15/AX15)</f>
        <v>0</v>
      </c>
      <c r="BE15" s="188">
        <f>BD15*J15</f>
        <v>0</v>
      </c>
      <c r="BF15" s="118">
        <v>2002</v>
      </c>
      <c r="BG15" s="176">
        <f>'ISO load-generation-imports'!G5*1000</f>
        <v>10714000</v>
      </c>
      <c r="BH15" s="174">
        <f>'ISO load-generation-imports'!G16*1000</f>
        <v>8173000</v>
      </c>
      <c r="BI15" s="174">
        <f>BH15+((BH15/CO15)*CP15)</f>
        <v>8321551.250908012</v>
      </c>
      <c r="BJ15" s="174">
        <f>IF(BG15&gt;BI15,BG15-BI15,0)</f>
        <v>2392448.7490919884</v>
      </c>
      <c r="BK15" s="174">
        <f>BJ15*J15</f>
        <v>1513615.9442625127</v>
      </c>
      <c r="BL15" s="187">
        <f>'Calculating CO2e'!B137</f>
        <v>6733578089.694919</v>
      </c>
      <c r="BM15" s="188">
        <f>BL15*(BJ15/BG15)</f>
        <v>1503615874.3330064</v>
      </c>
      <c r="BN15" s="188">
        <f>BM15*J15</f>
        <v>951283475.6859195</v>
      </c>
      <c r="BO15" s="120"/>
      <c r="BQ15" s="118">
        <v>2002</v>
      </c>
      <c r="BR15" s="218">
        <v>133150550</v>
      </c>
      <c r="BS15" s="174">
        <f>'ISO load-generation-imports'!D12*1000</f>
        <v>-407000</v>
      </c>
      <c r="BT15" s="174">
        <f>IF(BS15&gt;0,BS15,0)</f>
        <v>0</v>
      </c>
      <c r="BU15" s="174">
        <f>BT15*J15</f>
        <v>0</v>
      </c>
      <c r="BV15" s="284">
        <v>0</v>
      </c>
      <c r="BW15" s="189">
        <f>BV15*(BT15/(BR15/1000))</f>
        <v>0</v>
      </c>
      <c r="BX15" s="190">
        <f>BW15*J15</f>
        <v>0</v>
      </c>
      <c r="BY15" s="118">
        <v>2002</v>
      </c>
      <c r="BZ15" s="174">
        <f>'ISO load-generation-imports'!C12*1000</f>
        <v>2883000</v>
      </c>
      <c r="CA15" s="177">
        <f>IF(BZ15&gt;0,BZ15,0)</f>
        <v>2883000</v>
      </c>
      <c r="CB15" s="178">
        <f>CA15*J15</f>
        <v>1823970.0093742907</v>
      </c>
      <c r="CC15" s="188">
        <f>'Calculating CO2e'!B197*BZ15/'Calculating CO2e'!F197/1000</f>
        <v>3145267626.6511893</v>
      </c>
      <c r="CD15" s="188">
        <f>J15*CC15</f>
        <v>1989897267.5919607</v>
      </c>
      <c r="CE15" s="118">
        <v>2002</v>
      </c>
      <c r="CF15" s="174">
        <f>'ISO load-generation-imports'!E12*1000</f>
        <v>7339000</v>
      </c>
      <c r="CG15" s="177">
        <f>IF(CF15&gt;0,CF15,0)</f>
        <v>7339000</v>
      </c>
      <c r="CH15" s="178">
        <f>CG15*J15</f>
        <v>4643120.325632299</v>
      </c>
      <c r="CI15" s="188">
        <f>'Calculating CO2e'!B189*CF15/('Calculating CO2e'!F189*1000+'Calculating CO2e'!F191)</f>
        <v>26077761.664916348</v>
      </c>
      <c r="CJ15" s="188">
        <f>J15*CI15</f>
        <v>16498458.268615326</v>
      </c>
      <c r="CK15" s="120"/>
      <c r="CM15" s="118">
        <v>2002</v>
      </c>
      <c r="CN15" s="176">
        <f>'ISO load-generation-imports'!B5*1000</f>
        <v>120539000</v>
      </c>
      <c r="CO15" s="174">
        <f>'ISO load-generation-imports'!B16*1000</f>
        <v>128027000</v>
      </c>
      <c r="CP15" s="179">
        <f>'ISO load-generation-imports'!D9*1000</f>
        <v>2327000</v>
      </c>
      <c r="CQ15" s="179">
        <f>CO15+CP15</f>
        <v>130354000</v>
      </c>
      <c r="CR15" s="174">
        <f>CQ15-CN15</f>
        <v>9815000</v>
      </c>
      <c r="CS15" s="188">
        <f>G15+AB15+AK15+AT15+BC15+BL15+BW15+CC15+CI15</f>
        <v>107414137737.77844</v>
      </c>
      <c r="CT15" s="226">
        <f>CS15/CQ15</f>
        <v>824.0187315907333</v>
      </c>
      <c r="CU15" s="188">
        <f>CT15*F15</f>
        <v>48655054603.24188</v>
      </c>
      <c r="CV15" s="225"/>
      <c r="DO15" s="119"/>
      <c r="DP15" s="121"/>
      <c r="DQ15" s="121"/>
      <c r="DR15" s="121"/>
      <c r="DS15" s="122"/>
    </row>
    <row r="16" spans="2:100" ht="13.5" thickBot="1">
      <c r="B16" s="123"/>
      <c r="C16" s="124"/>
      <c r="D16" s="124"/>
      <c r="E16" s="124"/>
      <c r="F16" s="124"/>
      <c r="G16" s="124"/>
      <c r="H16" s="124"/>
      <c r="I16" s="124"/>
      <c r="J16" s="124"/>
      <c r="K16" s="124"/>
      <c r="L16" s="124"/>
      <c r="M16" s="124"/>
      <c r="N16" s="124"/>
      <c r="O16" s="124"/>
      <c r="P16" s="124"/>
      <c r="Q16" s="124"/>
      <c r="R16" s="124"/>
      <c r="S16" s="124"/>
      <c r="T16" s="125"/>
      <c r="V16" s="123"/>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5"/>
      <c r="BQ16" s="123"/>
      <c r="BR16" s="124"/>
      <c r="BS16" s="124"/>
      <c r="BT16" s="124"/>
      <c r="BU16" s="124"/>
      <c r="BV16" s="95"/>
      <c r="BW16" s="124"/>
      <c r="BX16" s="124"/>
      <c r="BY16" s="124"/>
      <c r="BZ16" s="124"/>
      <c r="CA16" s="124"/>
      <c r="CB16" s="124"/>
      <c r="CC16" s="124"/>
      <c r="CD16" s="95"/>
      <c r="CE16" s="124"/>
      <c r="CF16" s="124"/>
      <c r="CG16" s="124"/>
      <c r="CH16" s="124"/>
      <c r="CI16" s="124"/>
      <c r="CJ16" s="95"/>
      <c r="CK16" s="125"/>
      <c r="CM16" s="123"/>
      <c r="CN16" s="124"/>
      <c r="CO16" s="124"/>
      <c r="CP16" s="124"/>
      <c r="CQ16" s="124"/>
      <c r="CR16" s="124"/>
      <c r="CS16" s="95"/>
      <c r="CT16" s="95"/>
      <c r="CU16" s="124"/>
      <c r="CV16" s="125"/>
    </row>
    <row r="17" spans="9:106" ht="15.75" customHeight="1">
      <c r="I17" s="49"/>
      <c r="P17" s="10"/>
      <c r="Q17" s="10"/>
      <c r="BQ17" s="126"/>
      <c r="BR17" s="126"/>
      <c r="BS17" s="126"/>
      <c r="CV17" s="10"/>
      <c r="CW17" s="10"/>
      <c r="CZ17" s="10"/>
      <c r="DA17" s="127"/>
      <c r="DB17" s="10"/>
    </row>
    <row r="18" spans="9:106" ht="15.75" customHeight="1" thickBot="1">
      <c r="I18" s="49"/>
      <c r="P18" s="10"/>
      <c r="Q18" s="10"/>
      <c r="BQ18" s="126"/>
      <c r="BR18" s="126"/>
      <c r="BS18" s="126"/>
      <c r="CV18" s="10"/>
      <c r="CW18" s="10"/>
      <c r="CZ18" s="10"/>
      <c r="DA18" s="127"/>
      <c r="DB18" s="10"/>
    </row>
    <row r="19" spans="2:106" ht="15.75" customHeight="1">
      <c r="B19" s="97" t="s">
        <v>167</v>
      </c>
      <c r="C19" s="98"/>
      <c r="D19" s="98"/>
      <c r="E19" s="98"/>
      <c r="F19" s="98"/>
      <c r="G19" s="98"/>
      <c r="H19" s="98"/>
      <c r="I19" s="98"/>
      <c r="J19" s="98"/>
      <c r="K19" s="98"/>
      <c r="L19" s="98"/>
      <c r="M19" s="98"/>
      <c r="N19" s="98"/>
      <c r="O19" s="98"/>
      <c r="P19" s="98"/>
      <c r="Q19" s="98"/>
      <c r="R19" s="98"/>
      <c r="S19" s="98"/>
      <c r="T19" s="99"/>
      <c r="U19" s="10"/>
      <c r="V19" s="97" t="s">
        <v>277</v>
      </c>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9"/>
      <c r="BQ19" s="97" t="s">
        <v>278</v>
      </c>
      <c r="BR19" s="98"/>
      <c r="BS19" s="98"/>
      <c r="BT19" s="98"/>
      <c r="BU19" s="98"/>
      <c r="BV19" s="262"/>
      <c r="BW19" s="98"/>
      <c r="BX19" s="98"/>
      <c r="BY19" s="98"/>
      <c r="BZ19" s="98"/>
      <c r="CA19" s="98"/>
      <c r="CB19" s="98"/>
      <c r="CC19" s="98"/>
      <c r="CD19" s="98"/>
      <c r="CE19" s="98"/>
      <c r="CF19" s="98"/>
      <c r="CG19" s="98"/>
      <c r="CH19" s="98"/>
      <c r="CI19" s="98"/>
      <c r="CJ19" s="98"/>
      <c r="CK19" s="99"/>
      <c r="CM19" s="97" t="s">
        <v>279</v>
      </c>
      <c r="CN19" s="98"/>
      <c r="CO19" s="98"/>
      <c r="CP19" s="98"/>
      <c r="CQ19" s="98"/>
      <c r="CR19" s="98"/>
      <c r="CS19" s="98"/>
      <c r="CT19" s="98"/>
      <c r="CU19" s="98"/>
      <c r="CV19" s="99"/>
      <c r="CZ19" s="10"/>
      <c r="DA19" s="127"/>
      <c r="DB19" s="10"/>
    </row>
    <row r="20" spans="2:106" ht="15.75" customHeight="1" thickBot="1">
      <c r="B20" s="100"/>
      <c r="C20" s="10"/>
      <c r="D20" s="10"/>
      <c r="E20" s="10"/>
      <c r="F20" s="10"/>
      <c r="G20" s="10"/>
      <c r="H20" s="10"/>
      <c r="I20" s="10"/>
      <c r="J20" s="10"/>
      <c r="K20" s="10"/>
      <c r="L20" s="10"/>
      <c r="M20" s="10"/>
      <c r="N20" s="10"/>
      <c r="O20" s="10"/>
      <c r="P20" s="10"/>
      <c r="Q20" s="10"/>
      <c r="R20" s="10"/>
      <c r="S20" s="10"/>
      <c r="T20" s="101"/>
      <c r="U20" s="10"/>
      <c r="V20" s="102" t="s">
        <v>166</v>
      </c>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1"/>
      <c r="BQ20" s="102" t="s">
        <v>166</v>
      </c>
      <c r="BR20" s="10"/>
      <c r="BS20" s="10"/>
      <c r="BT20" s="10"/>
      <c r="BU20" s="10"/>
      <c r="BV20" s="54"/>
      <c r="BW20" s="10"/>
      <c r="BX20" s="10"/>
      <c r="BY20" s="10" t="s">
        <v>315</v>
      </c>
      <c r="BZ20" s="10"/>
      <c r="CA20" s="10"/>
      <c r="CB20" s="10"/>
      <c r="CC20" s="10"/>
      <c r="CD20" s="10"/>
      <c r="CE20" s="10"/>
      <c r="CF20" s="10"/>
      <c r="CG20" s="10"/>
      <c r="CH20" s="10"/>
      <c r="CI20" s="10"/>
      <c r="CJ20" s="10"/>
      <c r="CK20" s="101"/>
      <c r="CM20" s="100"/>
      <c r="CN20" s="10"/>
      <c r="CO20" s="10"/>
      <c r="CP20" s="10"/>
      <c r="CQ20" s="10"/>
      <c r="CR20" s="10"/>
      <c r="CS20" s="10"/>
      <c r="CT20" s="10"/>
      <c r="CU20" s="10"/>
      <c r="CV20" s="101"/>
      <c r="CZ20" s="10"/>
      <c r="DA20" s="127"/>
      <c r="DB20" s="10"/>
    </row>
    <row r="21" spans="2:106" ht="15.75" customHeight="1">
      <c r="B21" s="100"/>
      <c r="C21" s="10"/>
      <c r="D21" s="332" t="s">
        <v>281</v>
      </c>
      <c r="E21" s="333"/>
      <c r="F21" s="333"/>
      <c r="G21" s="334"/>
      <c r="H21" s="338" t="s">
        <v>282</v>
      </c>
      <c r="I21" s="332" t="s">
        <v>283</v>
      </c>
      <c r="J21" s="334"/>
      <c r="K21" s="332" t="s">
        <v>284</v>
      </c>
      <c r="L21" s="333"/>
      <c r="M21" s="334"/>
      <c r="N21" s="338" t="s">
        <v>165</v>
      </c>
      <c r="O21" s="332" t="s">
        <v>286</v>
      </c>
      <c r="P21" s="333"/>
      <c r="Q21" s="334"/>
      <c r="R21" s="338" t="s">
        <v>316</v>
      </c>
      <c r="S21" s="338" t="s">
        <v>317</v>
      </c>
      <c r="T21" s="338" t="s">
        <v>172</v>
      </c>
      <c r="U21" s="128"/>
      <c r="V21" s="10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1"/>
      <c r="BQ21" s="100"/>
      <c r="BR21" s="10"/>
      <c r="BS21" s="10"/>
      <c r="BT21" s="10"/>
      <c r="BU21" s="10"/>
      <c r="BV21" s="54"/>
      <c r="BW21" s="10"/>
      <c r="BX21" s="10"/>
      <c r="BY21" s="10"/>
      <c r="BZ21" s="10"/>
      <c r="CA21" s="10"/>
      <c r="CB21" s="10"/>
      <c r="CC21" s="10"/>
      <c r="CD21" s="10"/>
      <c r="CE21" s="10"/>
      <c r="CF21" s="10"/>
      <c r="CG21" s="10"/>
      <c r="CH21" s="10"/>
      <c r="CI21" s="10"/>
      <c r="CJ21" s="10"/>
      <c r="CK21" s="101"/>
      <c r="CM21" s="100"/>
      <c r="CN21" s="10"/>
      <c r="CO21" s="10"/>
      <c r="CP21" s="10"/>
      <c r="CQ21" s="10"/>
      <c r="CR21" s="10"/>
      <c r="CS21" s="10"/>
      <c r="CT21" s="10"/>
      <c r="CU21" s="10"/>
      <c r="CV21" s="101"/>
      <c r="CZ21" s="10"/>
      <c r="DA21" s="127"/>
      <c r="DB21" s="10"/>
    </row>
    <row r="22" spans="2:106" ht="30.75" customHeight="1" thickBot="1">
      <c r="B22" s="100"/>
      <c r="C22" s="10"/>
      <c r="D22" s="335"/>
      <c r="E22" s="336"/>
      <c r="F22" s="336"/>
      <c r="G22" s="337"/>
      <c r="H22" s="339"/>
      <c r="I22" s="335"/>
      <c r="J22" s="337"/>
      <c r="K22" s="335"/>
      <c r="L22" s="336"/>
      <c r="M22" s="337"/>
      <c r="N22" s="339"/>
      <c r="O22" s="335"/>
      <c r="P22" s="336"/>
      <c r="Q22" s="337"/>
      <c r="R22" s="339"/>
      <c r="S22" s="339"/>
      <c r="T22" s="339"/>
      <c r="U22" s="128"/>
      <c r="V22" s="100"/>
      <c r="W22" s="103" t="s">
        <v>69</v>
      </c>
      <c r="X22" s="104"/>
      <c r="Y22" s="104"/>
      <c r="Z22" s="104"/>
      <c r="AA22" s="104"/>
      <c r="AB22" s="129"/>
      <c r="AC22" s="104"/>
      <c r="AD22" s="104"/>
      <c r="AE22" s="10"/>
      <c r="AF22" s="103" t="s">
        <v>73</v>
      </c>
      <c r="AG22" s="104"/>
      <c r="AH22" s="104"/>
      <c r="AI22" s="104"/>
      <c r="AJ22" s="104"/>
      <c r="AK22" s="104"/>
      <c r="AL22" s="104"/>
      <c r="AM22" s="104"/>
      <c r="AN22" s="10"/>
      <c r="AO22" s="103" t="s">
        <v>288</v>
      </c>
      <c r="AP22" s="104"/>
      <c r="AQ22" s="104"/>
      <c r="AR22" s="104"/>
      <c r="AS22" s="104"/>
      <c r="AT22" s="104"/>
      <c r="AU22" s="104"/>
      <c r="AV22" s="104"/>
      <c r="AW22" s="10"/>
      <c r="AX22" s="130" t="s">
        <v>38</v>
      </c>
      <c r="AY22" s="131"/>
      <c r="AZ22" s="131"/>
      <c r="BA22" s="131"/>
      <c r="BB22" s="131"/>
      <c r="BC22" s="131"/>
      <c r="BD22" s="131"/>
      <c r="BE22" s="131"/>
      <c r="BF22" s="10"/>
      <c r="BG22" s="103" t="s">
        <v>84</v>
      </c>
      <c r="BH22" s="104"/>
      <c r="BI22" s="104"/>
      <c r="BJ22" s="104"/>
      <c r="BK22" s="104"/>
      <c r="BL22" s="104"/>
      <c r="BM22" s="104"/>
      <c r="BN22" s="104"/>
      <c r="BO22" s="101"/>
      <c r="BQ22" s="100"/>
      <c r="BR22" s="130" t="s">
        <v>47</v>
      </c>
      <c r="BS22" s="131"/>
      <c r="BT22" s="131"/>
      <c r="BU22" s="131"/>
      <c r="BV22" s="130"/>
      <c r="BW22" s="130"/>
      <c r="BX22" s="131"/>
      <c r="BY22" s="10"/>
      <c r="BZ22" s="103" t="s">
        <v>289</v>
      </c>
      <c r="CA22" s="103"/>
      <c r="CB22" s="104"/>
      <c r="CC22" s="104"/>
      <c r="CD22" s="104"/>
      <c r="CE22" s="10"/>
      <c r="CF22" s="103" t="s">
        <v>207</v>
      </c>
      <c r="CG22" s="103"/>
      <c r="CH22" s="104"/>
      <c r="CI22" s="104"/>
      <c r="CJ22" s="104"/>
      <c r="CK22" s="101"/>
      <c r="CM22" s="100"/>
      <c r="CN22" s="105" t="s">
        <v>290</v>
      </c>
      <c r="CO22" s="106"/>
      <c r="CP22" s="107"/>
      <c r="CQ22" s="107"/>
      <c r="CR22" s="107"/>
      <c r="CS22" s="107"/>
      <c r="CT22" s="108"/>
      <c r="CU22" s="10"/>
      <c r="CV22" s="109"/>
      <c r="CZ22" s="10"/>
      <c r="DA22" s="127"/>
      <c r="DB22" s="10"/>
    </row>
    <row r="23" spans="2:106" s="49" customFormat="1" ht="60" customHeight="1">
      <c r="B23" s="84"/>
      <c r="C23" s="204" t="s">
        <v>324</v>
      </c>
      <c r="D23" s="112" t="s">
        <v>291</v>
      </c>
      <c r="E23" s="113" t="s">
        <v>292</v>
      </c>
      <c r="F23" s="111" t="s">
        <v>293</v>
      </c>
      <c r="G23" s="202" t="s">
        <v>162</v>
      </c>
      <c r="H23" s="207" t="s">
        <v>294</v>
      </c>
      <c r="I23" s="132" t="s">
        <v>295</v>
      </c>
      <c r="J23" s="202" t="s">
        <v>296</v>
      </c>
      <c r="K23" s="112" t="s">
        <v>297</v>
      </c>
      <c r="L23" s="113" t="s">
        <v>298</v>
      </c>
      <c r="M23" s="202" t="s">
        <v>299</v>
      </c>
      <c r="N23" s="112" t="s">
        <v>87</v>
      </c>
      <c r="O23" s="112" t="s">
        <v>152</v>
      </c>
      <c r="P23" s="113" t="s">
        <v>153</v>
      </c>
      <c r="Q23" s="202" t="s">
        <v>154</v>
      </c>
      <c r="R23" s="203" t="s">
        <v>144</v>
      </c>
      <c r="S23" s="204" t="s">
        <v>145</v>
      </c>
      <c r="T23" s="205" t="s">
        <v>163</v>
      </c>
      <c r="U23" s="54"/>
      <c r="V23" s="209"/>
      <c r="W23" s="133" t="s">
        <v>300</v>
      </c>
      <c r="X23" s="133" t="s">
        <v>301</v>
      </c>
      <c r="Y23" s="114" t="s">
        <v>302</v>
      </c>
      <c r="Z23" s="133" t="s">
        <v>303</v>
      </c>
      <c r="AA23" s="133" t="s">
        <v>304</v>
      </c>
      <c r="AB23" s="133" t="s">
        <v>161</v>
      </c>
      <c r="AC23" s="206" t="s">
        <v>147</v>
      </c>
      <c r="AD23" s="133" t="s">
        <v>148</v>
      </c>
      <c r="AE23" s="114"/>
      <c r="AF23" s="133" t="s">
        <v>300</v>
      </c>
      <c r="AG23" s="133" t="s">
        <v>301</v>
      </c>
      <c r="AH23" s="114" t="s">
        <v>302</v>
      </c>
      <c r="AI23" s="133" t="s">
        <v>303</v>
      </c>
      <c r="AJ23" s="133" t="s">
        <v>304</v>
      </c>
      <c r="AK23" s="133" t="s">
        <v>146</v>
      </c>
      <c r="AL23" s="133" t="s">
        <v>147</v>
      </c>
      <c r="AM23" s="133" t="s">
        <v>148</v>
      </c>
      <c r="AN23" s="114"/>
      <c r="AO23" s="133" t="s">
        <v>300</v>
      </c>
      <c r="AP23" s="133" t="s">
        <v>301</v>
      </c>
      <c r="AQ23" s="114" t="s">
        <v>302</v>
      </c>
      <c r="AR23" s="133" t="s">
        <v>303</v>
      </c>
      <c r="AS23" s="133" t="s">
        <v>304</v>
      </c>
      <c r="AT23" s="133" t="s">
        <v>146</v>
      </c>
      <c r="AU23" s="133" t="s">
        <v>147</v>
      </c>
      <c r="AV23" s="133" t="s">
        <v>148</v>
      </c>
      <c r="AW23" s="114"/>
      <c r="AX23" s="133" t="s">
        <v>300</v>
      </c>
      <c r="AY23" s="133" t="s">
        <v>301</v>
      </c>
      <c r="AZ23" s="114" t="s">
        <v>302</v>
      </c>
      <c r="BA23" s="133" t="s">
        <v>303</v>
      </c>
      <c r="BB23" s="133" t="s">
        <v>304</v>
      </c>
      <c r="BC23" s="133" t="s">
        <v>146</v>
      </c>
      <c r="BD23" s="133" t="s">
        <v>147</v>
      </c>
      <c r="BE23" s="133" t="s">
        <v>148</v>
      </c>
      <c r="BF23" s="114"/>
      <c r="BG23" s="133" t="s">
        <v>300</v>
      </c>
      <c r="BH23" s="133" t="s">
        <v>301</v>
      </c>
      <c r="BI23" s="114" t="s">
        <v>302</v>
      </c>
      <c r="BJ23" s="133" t="s">
        <v>303</v>
      </c>
      <c r="BK23" s="133" t="s">
        <v>304</v>
      </c>
      <c r="BL23" s="133" t="s">
        <v>146</v>
      </c>
      <c r="BM23" s="133" t="s">
        <v>147</v>
      </c>
      <c r="BN23" s="133" t="s">
        <v>148</v>
      </c>
      <c r="BO23" s="210"/>
      <c r="BQ23" s="84"/>
      <c r="BR23" s="133" t="s">
        <v>305</v>
      </c>
      <c r="BS23" s="133" t="s">
        <v>306</v>
      </c>
      <c r="BT23" s="133" t="s">
        <v>307</v>
      </c>
      <c r="BU23" s="133" t="s">
        <v>308</v>
      </c>
      <c r="BV23" s="133" t="s">
        <v>155</v>
      </c>
      <c r="BW23" s="133" t="s">
        <v>156</v>
      </c>
      <c r="BX23" s="133" t="s">
        <v>157</v>
      </c>
      <c r="BY23" s="54"/>
      <c r="BZ23" s="133" t="s">
        <v>306</v>
      </c>
      <c r="CA23" s="133" t="s">
        <v>307</v>
      </c>
      <c r="CB23" s="133" t="s">
        <v>309</v>
      </c>
      <c r="CC23" s="133" t="s">
        <v>156</v>
      </c>
      <c r="CD23" s="133" t="s">
        <v>169</v>
      </c>
      <c r="CE23" s="54"/>
      <c r="CF23" s="133" t="s">
        <v>306</v>
      </c>
      <c r="CG23" s="133" t="s">
        <v>307</v>
      </c>
      <c r="CH23" s="133" t="s">
        <v>310</v>
      </c>
      <c r="CI23" s="133" t="s">
        <v>156</v>
      </c>
      <c r="CJ23" s="133" t="s">
        <v>169</v>
      </c>
      <c r="CK23" s="210"/>
      <c r="CM23" s="84"/>
      <c r="CN23" s="115" t="s">
        <v>311</v>
      </c>
      <c r="CO23" s="115" t="s">
        <v>141</v>
      </c>
      <c r="CP23" s="115" t="s">
        <v>312</v>
      </c>
      <c r="CQ23" s="115" t="s">
        <v>313</v>
      </c>
      <c r="CR23" s="211" t="s">
        <v>314</v>
      </c>
      <c r="CS23" s="115" t="s">
        <v>150</v>
      </c>
      <c r="CT23" s="223" t="s">
        <v>174</v>
      </c>
      <c r="CU23" s="133" t="s">
        <v>164</v>
      </c>
      <c r="CV23" s="224"/>
      <c r="CZ23" s="54"/>
      <c r="DA23" s="212"/>
      <c r="DB23" s="54"/>
    </row>
    <row r="24" spans="2:106" ht="15.75" customHeight="1" thickBot="1">
      <c r="B24" s="117"/>
      <c r="C24" s="118">
        <v>2002</v>
      </c>
      <c r="D24" s="170">
        <f>D15</f>
        <v>44507000</v>
      </c>
      <c r="E24" s="171">
        <f>E15</f>
        <v>57992000</v>
      </c>
      <c r="F24" s="171">
        <f>E24+((E24/CO24)*CP24)</f>
        <v>59046054.09796371</v>
      </c>
      <c r="G24" s="181">
        <f>'Calculating CO2e'!B19</f>
        <v>3983147548.1592555</v>
      </c>
      <c r="H24" s="216">
        <f>F24-(D24)</f>
        <v>14539054.097963713</v>
      </c>
      <c r="I24" s="171">
        <f>SUM(H24,(IF(W24&lt;Y24,Y24-W24,0)),(IF(AF24&lt;AH24,AH24-AF24,0)),(IF(AO24&lt;AQ24,AQ24-AO24,0)),(IF(AX24&lt;AZ24,AZ24-AX24,0)),(IF(BG24&lt;BI24,BI24-BG24,0)),(IF(BS24&lt;0,(BS24*-1),0)),(IF(BZ24&lt;0,(BZ24*-1),0)),(IF(CF24&lt;0,(CF24*-1),0)))</f>
        <v>22980691.979035676</v>
      </c>
      <c r="J24" s="173">
        <f>H24/I24</f>
        <v>0.6326638950309714</v>
      </c>
      <c r="K24" s="170">
        <f>SUM(AA24,AJ24,AS24,BB24,BK24)</f>
        <v>8070675.43675448</v>
      </c>
      <c r="L24" s="171">
        <f>SUM(BU24,CB24,CH24)</f>
        <v>6467090.33500659</v>
      </c>
      <c r="M24" s="175">
        <f>K24+L24</f>
        <v>14537765.771761071</v>
      </c>
      <c r="N24" s="182">
        <f>SUM(AD24,AM24,AV24,BE24,BN24)</f>
        <v>1855541907.6493125</v>
      </c>
      <c r="O24" s="191">
        <f>BX24</f>
        <v>0</v>
      </c>
      <c r="P24" s="192">
        <f>SUM(CD24+CJ24)</f>
        <v>89287.95533939231</v>
      </c>
      <c r="Q24" s="193">
        <f>O24+P24</f>
        <v>89287.95533939231</v>
      </c>
      <c r="R24" s="194">
        <f>N24+Q24</f>
        <v>1855631195.604652</v>
      </c>
      <c r="S24" s="195">
        <f>G24+R24</f>
        <v>5838778743.763907</v>
      </c>
      <c r="T24" s="214">
        <f>S24/F24</f>
        <v>98.88516401242917</v>
      </c>
      <c r="U24" s="10"/>
      <c r="V24" s="118">
        <v>2002</v>
      </c>
      <c r="W24" s="176">
        <f>W15</f>
        <v>16065000</v>
      </c>
      <c r="X24" s="174">
        <f>X15</f>
        <v>11553000</v>
      </c>
      <c r="Y24" s="174">
        <f>X24+((X24/CO24)*CP24)</f>
        <v>11762985.635842439</v>
      </c>
      <c r="Z24" s="174">
        <f>IF(W24&gt;Y24,W24-Y24,0)</f>
        <v>4302014.364157561</v>
      </c>
      <c r="AA24" s="174">
        <f>Z24*J24</f>
        <v>2721729.1641071104</v>
      </c>
      <c r="AB24" s="187">
        <f>'Calculating CO2e'!B72*AA7</f>
        <v>7256138318.143306</v>
      </c>
      <c r="AC24" s="187">
        <f>AB24*(Z24/W24)</f>
        <v>1943106833.0511415</v>
      </c>
      <c r="AD24" s="187">
        <f>AC24*J24</f>
        <v>1229333537.4594307</v>
      </c>
      <c r="AE24" s="118">
        <v>2002</v>
      </c>
      <c r="AF24" s="176">
        <f>AF15</f>
        <v>17199000</v>
      </c>
      <c r="AG24" s="174">
        <f>AG15</f>
        <v>10938000</v>
      </c>
      <c r="AH24" s="174">
        <f>AG24+((AG24/CO24)*CP24)</f>
        <v>11136807.485920938</v>
      </c>
      <c r="AI24" s="174">
        <f>IF(AF24&gt;AH24,AF24-AH24,0)</f>
        <v>6062192.514079062</v>
      </c>
      <c r="AJ24" s="174">
        <f>AI24*J24</f>
        <v>3835330.3283848567</v>
      </c>
      <c r="AK24" s="187">
        <f>'Calculating CO2e'!B98</f>
        <v>2717245068.925261</v>
      </c>
      <c r="AL24" s="187">
        <f>AK24*(AI24/AF24)</f>
        <v>957757004.2303019</v>
      </c>
      <c r="AM24" s="187">
        <f>AL24*J24</f>
        <v>605938276.7895373</v>
      </c>
      <c r="AN24" s="118">
        <v>2002</v>
      </c>
      <c r="AO24" s="176">
        <f>AO15</f>
        <v>4943000</v>
      </c>
      <c r="AP24" s="174">
        <f>AP15</f>
        <v>6181000</v>
      </c>
      <c r="AQ24" s="174">
        <f>AP24+((AP24/CO24)*CP24)</f>
        <v>6293344.950674467</v>
      </c>
      <c r="AR24" s="174">
        <f>IF(AO24&gt;AQ24,AO24-AQ24,0)</f>
        <v>0</v>
      </c>
      <c r="AS24" s="174">
        <f>AR24*J24</f>
        <v>0</v>
      </c>
      <c r="AT24" s="187">
        <f>'Calculating CO2e'!B178</f>
        <v>1968245890.2425401</v>
      </c>
      <c r="AU24" s="187">
        <f>AT24*(AR24/AO24)</f>
        <v>0</v>
      </c>
      <c r="AV24" s="187">
        <f>AU24*J24</f>
        <v>0</v>
      </c>
      <c r="AW24" s="118">
        <v>2002</v>
      </c>
      <c r="AX24" s="176">
        <f>AX15</f>
        <v>27111000</v>
      </c>
      <c r="AY24" s="174">
        <f>AY15</f>
        <v>33192000</v>
      </c>
      <c r="AZ24" s="174">
        <f>AY24+((AY24/CO24)*CP24)</f>
        <v>33795292.930397496</v>
      </c>
      <c r="BA24" s="174">
        <f>IF(AX24&gt;AZ24,AX24-AZ24,0)</f>
        <v>0</v>
      </c>
      <c r="BB24" s="174">
        <f>BA24*J24</f>
        <v>0</v>
      </c>
      <c r="BC24" s="187">
        <f>'Calculating CO2e'!B46</f>
        <v>2813980153.971679</v>
      </c>
      <c r="BD24" s="187">
        <f>BC24*(BA24/AX24)</f>
        <v>0</v>
      </c>
      <c r="BE24" s="187">
        <f>BD24*J24</f>
        <v>0</v>
      </c>
      <c r="BF24" s="118">
        <v>2002</v>
      </c>
      <c r="BG24" s="176">
        <f>BG15</f>
        <v>10714000</v>
      </c>
      <c r="BH24" s="174">
        <f>BH15</f>
        <v>8173000</v>
      </c>
      <c r="BI24" s="174">
        <f>BH24+((BH24/CO24)*CP24)</f>
        <v>8321551.250908012</v>
      </c>
      <c r="BJ24" s="174">
        <f>IF(BG24&gt;BI24,BG24-BI24,0)</f>
        <v>2392448.7490919884</v>
      </c>
      <c r="BK24" s="174">
        <f>BJ24*J24</f>
        <v>1513615.9442625127</v>
      </c>
      <c r="BL24" s="187">
        <f>'Calculating CO2e'!B152</f>
        <v>143480109.01609752</v>
      </c>
      <c r="BM24" s="187">
        <f>BL24*(BJ24/BG24)</f>
        <v>32039276.398650795</v>
      </c>
      <c r="BN24" s="187">
        <f>BM24*J24</f>
        <v>20270093.400344286</v>
      </c>
      <c r="BO24" s="120"/>
      <c r="BP24" s="116"/>
      <c r="BQ24" s="118">
        <v>2002</v>
      </c>
      <c r="BR24" s="218">
        <f>BR15</f>
        <v>133150550</v>
      </c>
      <c r="BS24" s="174">
        <f>BS15</f>
        <v>-407000</v>
      </c>
      <c r="BT24" s="174">
        <f>IF(BS24&gt;0,BS24,0)</f>
        <v>0</v>
      </c>
      <c r="BU24" s="174">
        <f>BT24*J24</f>
        <v>0</v>
      </c>
      <c r="BV24" s="284">
        <v>0</v>
      </c>
      <c r="BW24" s="188">
        <f>BV24*(BT24/(BR24/1000))</f>
        <v>0</v>
      </c>
      <c r="BX24" s="187">
        <f>BW24*J24</f>
        <v>0</v>
      </c>
      <c r="BY24" s="118">
        <v>2002</v>
      </c>
      <c r="BZ24" s="174">
        <f>BZ15</f>
        <v>2883000</v>
      </c>
      <c r="CA24" s="177">
        <f>IF(BZ24&gt;0,BZ24,0)</f>
        <v>2883000</v>
      </c>
      <c r="CB24" s="178">
        <f>CA24*J24</f>
        <v>1823970.0093742907</v>
      </c>
      <c r="CC24" s="188">
        <f>'Calculating CO2e'!B198*BZ24/'Calculating CO2e'!F197/1000</f>
        <v>0</v>
      </c>
      <c r="CD24" s="188">
        <f>J24*CC24</f>
        <v>0</v>
      </c>
      <c r="CE24" s="118">
        <v>2002</v>
      </c>
      <c r="CF24" s="174">
        <f>CF15</f>
        <v>7339000</v>
      </c>
      <c r="CG24" s="177">
        <f>IF(CF24&gt;0,CF24,0)</f>
        <v>7339000</v>
      </c>
      <c r="CH24" s="178">
        <f>CG24*J24</f>
        <v>4643120.325632299</v>
      </c>
      <c r="CI24" s="188">
        <f>'Calculating CO2e'!B190*CF24/('Calculating CO2e'!F189*1000+'Calculating CO2e'!F191)</f>
        <v>141130.15779890728</v>
      </c>
      <c r="CJ24" s="188">
        <f>J24*CI24</f>
        <v>89287.95533939231</v>
      </c>
      <c r="CK24" s="120"/>
      <c r="CL24" s="116"/>
      <c r="CM24" s="118">
        <v>2002</v>
      </c>
      <c r="CN24" s="176">
        <f>CN15</f>
        <v>120539000</v>
      </c>
      <c r="CO24" s="174">
        <f>CO15</f>
        <v>128027000</v>
      </c>
      <c r="CP24" s="179">
        <f>CP15</f>
        <v>2327000</v>
      </c>
      <c r="CQ24" s="179">
        <f>CO24+CP24</f>
        <v>130354000</v>
      </c>
      <c r="CR24" s="174">
        <f>CQ24-CN24</f>
        <v>9815000</v>
      </c>
      <c r="CS24" s="188">
        <f>G24+AB24+AK24+AT24+BC24+BL24+BW24+CC24+CI24</f>
        <v>18882378218.615936</v>
      </c>
      <c r="CT24" s="226">
        <f>CS24/CQ24</f>
        <v>144.85461296635268</v>
      </c>
      <c r="CU24" s="188">
        <f>CT24*F24</f>
        <v>8553093313.550856</v>
      </c>
      <c r="CV24" s="225"/>
      <c r="CZ24" s="10"/>
      <c r="DA24" s="127"/>
      <c r="DB24" s="10"/>
    </row>
    <row r="25" spans="2:106" ht="15.75" customHeight="1" thickBot="1">
      <c r="B25" s="123"/>
      <c r="C25" s="134"/>
      <c r="D25" s="135"/>
      <c r="E25" s="124"/>
      <c r="F25" s="124"/>
      <c r="G25" s="124"/>
      <c r="H25" s="136"/>
      <c r="I25" s="124"/>
      <c r="J25" s="124"/>
      <c r="K25" s="124"/>
      <c r="L25" s="124"/>
      <c r="M25" s="124"/>
      <c r="N25" s="124"/>
      <c r="O25" s="124"/>
      <c r="P25" s="124"/>
      <c r="Q25" s="124"/>
      <c r="R25" s="124"/>
      <c r="S25" s="124"/>
      <c r="T25" s="125"/>
      <c r="U25" s="10"/>
      <c r="V25" s="123"/>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5"/>
      <c r="BQ25" s="123"/>
      <c r="BR25" s="124"/>
      <c r="BS25" s="124"/>
      <c r="BT25" s="124"/>
      <c r="BU25" s="124"/>
      <c r="BV25" s="95"/>
      <c r="BW25" s="124"/>
      <c r="BX25" s="124"/>
      <c r="BY25" s="124"/>
      <c r="BZ25" s="124"/>
      <c r="CA25" s="124"/>
      <c r="CB25" s="124"/>
      <c r="CC25" s="124"/>
      <c r="CD25" s="95"/>
      <c r="CE25" s="124"/>
      <c r="CF25" s="124"/>
      <c r="CG25" s="124"/>
      <c r="CH25" s="124"/>
      <c r="CI25" s="124"/>
      <c r="CJ25" s="95"/>
      <c r="CK25" s="125"/>
      <c r="CM25" s="123"/>
      <c r="CN25" s="124"/>
      <c r="CO25" s="124"/>
      <c r="CP25" s="124"/>
      <c r="CQ25" s="124"/>
      <c r="CR25" s="124"/>
      <c r="CS25" s="124"/>
      <c r="CT25" s="124"/>
      <c r="CU25" s="124"/>
      <c r="CV25" s="125"/>
      <c r="CZ25" s="10"/>
      <c r="DA25" s="127"/>
      <c r="DB25" s="10"/>
    </row>
    <row r="26" spans="1:34" s="49" customFormat="1" ht="12.75">
      <c r="A26" s="54"/>
      <c r="B26" s="54"/>
      <c r="P26"/>
      <c r="Q26"/>
      <c r="U26"/>
      <c r="V26"/>
      <c r="W26"/>
      <c r="X26"/>
      <c r="Y26"/>
      <c r="Z26"/>
      <c r="AA26"/>
      <c r="AB26"/>
      <c r="AC26"/>
      <c r="AD26"/>
      <c r="AE26"/>
      <c r="AF26"/>
      <c r="AG26"/>
      <c r="AH26"/>
    </row>
    <row r="27" spans="1:2" s="49" customFormat="1" ht="15" customHeight="1" thickBot="1">
      <c r="A27" s="54"/>
      <c r="B27" s="54"/>
    </row>
    <row r="28" spans="2:100" ht="15">
      <c r="B28" s="97" t="s">
        <v>406</v>
      </c>
      <c r="C28" s="98"/>
      <c r="D28" s="98"/>
      <c r="E28" s="98"/>
      <c r="F28" s="98"/>
      <c r="G28" s="98"/>
      <c r="H28" s="98"/>
      <c r="I28" s="98"/>
      <c r="J28" s="98"/>
      <c r="K28" s="98"/>
      <c r="L28" s="98"/>
      <c r="M28" s="98"/>
      <c r="N28" s="98"/>
      <c r="O28" s="98"/>
      <c r="P28" s="98"/>
      <c r="Q28" s="98"/>
      <c r="R28" s="98"/>
      <c r="S28" s="98"/>
      <c r="T28" s="99"/>
      <c r="U28" s="101"/>
      <c r="V28" s="97" t="s">
        <v>277</v>
      </c>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9"/>
      <c r="BQ28" s="97" t="s">
        <v>278</v>
      </c>
      <c r="BR28" s="98"/>
      <c r="BS28" s="98"/>
      <c r="BT28" s="98"/>
      <c r="BU28" s="98"/>
      <c r="BV28" s="262"/>
      <c r="BW28" s="98"/>
      <c r="BX28" s="98"/>
      <c r="BY28" s="98"/>
      <c r="BZ28" s="98"/>
      <c r="CA28" s="98"/>
      <c r="CB28" s="98"/>
      <c r="CC28" s="98"/>
      <c r="CD28" s="98"/>
      <c r="CE28" s="98"/>
      <c r="CF28" s="98"/>
      <c r="CG28" s="98"/>
      <c r="CH28" s="98"/>
      <c r="CI28" s="98"/>
      <c r="CJ28" s="98"/>
      <c r="CK28" s="99"/>
      <c r="CM28" s="97" t="s">
        <v>279</v>
      </c>
      <c r="CN28" s="98"/>
      <c r="CO28" s="98"/>
      <c r="CP28" s="98"/>
      <c r="CQ28" s="98"/>
      <c r="CR28" s="98"/>
      <c r="CS28" s="98"/>
      <c r="CT28" s="98"/>
      <c r="CU28" s="98"/>
      <c r="CV28" s="99"/>
    </row>
    <row r="29" spans="2:100" ht="15.75" thickBot="1">
      <c r="B29" s="100"/>
      <c r="C29" s="10"/>
      <c r="D29" s="10"/>
      <c r="E29" s="10"/>
      <c r="F29" s="10"/>
      <c r="G29" s="10"/>
      <c r="H29" s="10"/>
      <c r="I29" s="10"/>
      <c r="J29" s="10"/>
      <c r="K29" s="10"/>
      <c r="L29" s="10"/>
      <c r="M29" s="10"/>
      <c r="N29" s="10"/>
      <c r="O29" s="10"/>
      <c r="P29" s="10"/>
      <c r="Q29" s="124"/>
      <c r="T29" s="125"/>
      <c r="U29" s="10"/>
      <c r="V29" s="102" t="s">
        <v>403</v>
      </c>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1"/>
      <c r="BQ29" s="102" t="s">
        <v>403</v>
      </c>
      <c r="BR29" s="10"/>
      <c r="BS29" s="10"/>
      <c r="BT29" s="10"/>
      <c r="BU29" s="10"/>
      <c r="BV29" s="54"/>
      <c r="BW29" s="10"/>
      <c r="BX29" s="10"/>
      <c r="BY29" s="10"/>
      <c r="BZ29" s="10"/>
      <c r="CA29" s="10"/>
      <c r="CB29" s="10"/>
      <c r="CC29" s="10"/>
      <c r="CD29" s="10"/>
      <c r="CE29" s="10"/>
      <c r="CF29" s="10"/>
      <c r="CG29" s="10"/>
      <c r="CH29" s="10"/>
      <c r="CI29" s="10"/>
      <c r="CJ29" s="10"/>
      <c r="CK29" s="101"/>
      <c r="CM29" s="100"/>
      <c r="CN29" s="10"/>
      <c r="CO29" s="10"/>
      <c r="CP29" s="10"/>
      <c r="CQ29" s="10"/>
      <c r="CR29" s="10"/>
      <c r="CS29" s="10"/>
      <c r="CT29" s="10"/>
      <c r="CU29" s="10"/>
      <c r="CV29" s="101"/>
    </row>
    <row r="30" spans="2:100" ht="15">
      <c r="B30" s="100"/>
      <c r="C30" s="10"/>
      <c r="D30" s="332" t="s">
        <v>281</v>
      </c>
      <c r="E30" s="333"/>
      <c r="F30" s="333"/>
      <c r="G30" s="334"/>
      <c r="H30" s="338" t="s">
        <v>282</v>
      </c>
      <c r="I30" s="332" t="s">
        <v>283</v>
      </c>
      <c r="J30" s="334"/>
      <c r="K30" s="242"/>
      <c r="L30" s="242"/>
      <c r="M30" s="242"/>
      <c r="N30" s="338" t="s">
        <v>285</v>
      </c>
      <c r="O30" s="332" t="s">
        <v>286</v>
      </c>
      <c r="P30" s="333"/>
      <c r="Q30" s="334"/>
      <c r="R30" s="338" t="s">
        <v>269</v>
      </c>
      <c r="S30" s="338" t="s">
        <v>287</v>
      </c>
      <c r="T30" s="338" t="s">
        <v>404</v>
      </c>
      <c r="V30" s="10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1"/>
      <c r="BQ30" s="100"/>
      <c r="BR30" s="10"/>
      <c r="BS30" s="10"/>
      <c r="BT30" s="10"/>
      <c r="BU30" s="10"/>
      <c r="BV30" s="54"/>
      <c r="BW30" s="10"/>
      <c r="BX30" s="10"/>
      <c r="BY30" s="10"/>
      <c r="BZ30" s="10"/>
      <c r="CA30" s="10"/>
      <c r="CB30" s="10"/>
      <c r="CC30" s="10"/>
      <c r="CD30" s="10"/>
      <c r="CE30" s="10"/>
      <c r="CF30" s="10"/>
      <c r="CG30" s="10"/>
      <c r="CH30" s="10"/>
      <c r="CI30" s="10"/>
      <c r="CJ30" s="10"/>
      <c r="CK30" s="101"/>
      <c r="CM30" s="100"/>
      <c r="CN30" s="10"/>
      <c r="CO30" s="10"/>
      <c r="CP30" s="10"/>
      <c r="CQ30" s="10"/>
      <c r="CR30" s="10"/>
      <c r="CS30" s="10"/>
      <c r="CT30" s="10"/>
      <c r="CU30" s="10"/>
      <c r="CV30" s="101"/>
    </row>
    <row r="31" spans="2:100" ht="51" customHeight="1" thickBot="1">
      <c r="B31" s="100"/>
      <c r="C31" s="10"/>
      <c r="D31" s="335"/>
      <c r="E31" s="336"/>
      <c r="F31" s="336"/>
      <c r="G31" s="337"/>
      <c r="H31" s="339"/>
      <c r="I31" s="340"/>
      <c r="J31" s="341"/>
      <c r="K31" s="243"/>
      <c r="L31" s="243"/>
      <c r="M31" s="243"/>
      <c r="N31" s="339"/>
      <c r="O31" s="335"/>
      <c r="P31" s="336"/>
      <c r="Q31" s="337"/>
      <c r="R31" s="339"/>
      <c r="S31" s="339"/>
      <c r="T31" s="339"/>
      <c r="V31" s="100"/>
      <c r="W31" s="103" t="s">
        <v>69</v>
      </c>
      <c r="X31" s="104"/>
      <c r="Y31" s="104"/>
      <c r="Z31" s="104"/>
      <c r="AA31" s="104"/>
      <c r="AB31" s="104"/>
      <c r="AC31" s="104"/>
      <c r="AD31" s="104"/>
      <c r="AE31" s="10"/>
      <c r="AF31" s="103" t="s">
        <v>73</v>
      </c>
      <c r="AG31" s="104"/>
      <c r="AH31" s="104"/>
      <c r="AI31" s="104"/>
      <c r="AJ31" s="104"/>
      <c r="AK31" s="104"/>
      <c r="AL31" s="104"/>
      <c r="AM31" s="104"/>
      <c r="AN31" s="10"/>
      <c r="AO31" s="103" t="s">
        <v>288</v>
      </c>
      <c r="AP31" s="104"/>
      <c r="AQ31" s="104"/>
      <c r="AR31" s="104"/>
      <c r="AS31" s="104"/>
      <c r="AT31" s="104"/>
      <c r="AU31" s="104"/>
      <c r="AV31" s="104"/>
      <c r="AW31" s="10"/>
      <c r="AX31" s="103" t="s">
        <v>38</v>
      </c>
      <c r="AY31" s="104"/>
      <c r="AZ31" s="104"/>
      <c r="BA31" s="104"/>
      <c r="BB31" s="104"/>
      <c r="BC31" s="104"/>
      <c r="BD31" s="104"/>
      <c r="BE31" s="104"/>
      <c r="BF31" s="10"/>
      <c r="BG31" s="103" t="s">
        <v>84</v>
      </c>
      <c r="BH31" s="104"/>
      <c r="BI31" s="104"/>
      <c r="BJ31" s="104"/>
      <c r="BK31" s="104"/>
      <c r="BL31" s="104"/>
      <c r="BM31" s="104"/>
      <c r="BN31" s="104"/>
      <c r="BO31" s="101"/>
      <c r="BQ31" s="100"/>
      <c r="BR31" s="103" t="s">
        <v>47</v>
      </c>
      <c r="BS31" s="104"/>
      <c r="BT31" s="104"/>
      <c r="BU31" s="104"/>
      <c r="BV31" s="130"/>
      <c r="BW31" s="103"/>
      <c r="BX31" s="104"/>
      <c r="BY31" s="10"/>
      <c r="BZ31" s="103" t="s">
        <v>289</v>
      </c>
      <c r="CA31" s="103"/>
      <c r="CB31" s="103"/>
      <c r="CC31" s="104"/>
      <c r="CD31" s="104"/>
      <c r="CE31" s="10"/>
      <c r="CF31" s="103" t="s">
        <v>207</v>
      </c>
      <c r="CG31" s="103"/>
      <c r="CH31" s="103"/>
      <c r="CI31" s="104"/>
      <c r="CJ31" s="104"/>
      <c r="CK31" s="101"/>
      <c r="CM31" s="100"/>
      <c r="CN31" s="105" t="s">
        <v>290</v>
      </c>
      <c r="CO31" s="106"/>
      <c r="CP31" s="107"/>
      <c r="CQ31" s="107"/>
      <c r="CR31" s="107"/>
      <c r="CS31" s="107"/>
      <c r="CT31" s="108"/>
      <c r="CU31" s="10"/>
      <c r="CV31" s="109"/>
    </row>
    <row r="32" spans="2:100" ht="93" customHeight="1">
      <c r="B32" s="84"/>
      <c r="C32" s="204" t="s">
        <v>324</v>
      </c>
      <c r="D32" s="112" t="s">
        <v>291</v>
      </c>
      <c r="E32" s="113" t="s">
        <v>292</v>
      </c>
      <c r="F32" s="111" t="s">
        <v>293</v>
      </c>
      <c r="G32" s="202" t="s">
        <v>405</v>
      </c>
      <c r="H32" s="207" t="s">
        <v>294</v>
      </c>
      <c r="I32" s="112" t="s">
        <v>295</v>
      </c>
      <c r="J32" s="202" t="s">
        <v>296</v>
      </c>
      <c r="K32" s="203"/>
      <c r="L32" s="203"/>
      <c r="M32" s="203"/>
      <c r="N32" s="112" t="s">
        <v>143</v>
      </c>
      <c r="O32" s="112" t="s">
        <v>158</v>
      </c>
      <c r="P32" s="113" t="s">
        <v>159</v>
      </c>
      <c r="Q32" s="202" t="s">
        <v>160</v>
      </c>
      <c r="R32" s="203" t="s">
        <v>144</v>
      </c>
      <c r="S32" s="204" t="s">
        <v>145</v>
      </c>
      <c r="T32" s="205" t="s">
        <v>168</v>
      </c>
      <c r="U32" s="49"/>
      <c r="V32" s="209"/>
      <c r="W32" s="133" t="s">
        <v>300</v>
      </c>
      <c r="X32" s="133" t="s">
        <v>301</v>
      </c>
      <c r="Y32" s="114" t="s">
        <v>302</v>
      </c>
      <c r="Z32" s="133" t="s">
        <v>303</v>
      </c>
      <c r="AA32" s="133"/>
      <c r="AB32" s="133" t="s">
        <v>146</v>
      </c>
      <c r="AC32" s="133" t="s">
        <v>147</v>
      </c>
      <c r="AD32" s="133" t="s">
        <v>148</v>
      </c>
      <c r="AE32" s="114"/>
      <c r="AF32" s="133" t="s">
        <v>300</v>
      </c>
      <c r="AG32" s="133" t="s">
        <v>301</v>
      </c>
      <c r="AH32" s="114" t="s">
        <v>302</v>
      </c>
      <c r="AI32" s="133" t="s">
        <v>303</v>
      </c>
      <c r="AJ32" s="133"/>
      <c r="AK32" s="133" t="s">
        <v>146</v>
      </c>
      <c r="AL32" s="133" t="s">
        <v>147</v>
      </c>
      <c r="AM32" s="133" t="s">
        <v>148</v>
      </c>
      <c r="AN32" s="114"/>
      <c r="AO32" s="133" t="s">
        <v>300</v>
      </c>
      <c r="AP32" s="133" t="s">
        <v>301</v>
      </c>
      <c r="AQ32" s="114" t="s">
        <v>302</v>
      </c>
      <c r="AR32" s="133" t="s">
        <v>303</v>
      </c>
      <c r="AS32" s="133"/>
      <c r="AT32" s="133" t="s">
        <v>146</v>
      </c>
      <c r="AU32" s="133" t="s">
        <v>147</v>
      </c>
      <c r="AV32" s="133" t="s">
        <v>148</v>
      </c>
      <c r="AW32" s="114"/>
      <c r="AX32" s="133" t="s">
        <v>300</v>
      </c>
      <c r="AY32" s="133" t="s">
        <v>301</v>
      </c>
      <c r="AZ32" s="114" t="s">
        <v>302</v>
      </c>
      <c r="BA32" s="133" t="s">
        <v>303</v>
      </c>
      <c r="BB32" s="133"/>
      <c r="BC32" s="133" t="s">
        <v>146</v>
      </c>
      <c r="BD32" s="133" t="s">
        <v>147</v>
      </c>
      <c r="BE32" s="133" t="s">
        <v>148</v>
      </c>
      <c r="BF32" s="114"/>
      <c r="BG32" s="133" t="s">
        <v>300</v>
      </c>
      <c r="BH32" s="133" t="s">
        <v>301</v>
      </c>
      <c r="BI32" s="114" t="s">
        <v>302</v>
      </c>
      <c r="BJ32" s="133" t="s">
        <v>303</v>
      </c>
      <c r="BK32" s="133"/>
      <c r="BL32" s="133" t="s">
        <v>146</v>
      </c>
      <c r="BM32" s="133" t="s">
        <v>147</v>
      </c>
      <c r="BN32" s="133" t="s">
        <v>148</v>
      </c>
      <c r="BO32" s="210"/>
      <c r="BP32" s="49"/>
      <c r="BQ32" s="84"/>
      <c r="BR32" s="133" t="s">
        <v>305</v>
      </c>
      <c r="BS32" s="133" t="s">
        <v>306</v>
      </c>
      <c r="BT32" s="133" t="s">
        <v>307</v>
      </c>
      <c r="BU32" s="133"/>
      <c r="BV32" s="133" t="s">
        <v>149</v>
      </c>
      <c r="BW32" s="133" t="s">
        <v>147</v>
      </c>
      <c r="BX32" s="133" t="s">
        <v>148</v>
      </c>
      <c r="BY32" s="54"/>
      <c r="BZ32" s="133" t="s">
        <v>306</v>
      </c>
      <c r="CA32" s="133" t="s">
        <v>307</v>
      </c>
      <c r="CB32" s="133"/>
      <c r="CC32" s="133" t="s">
        <v>147</v>
      </c>
      <c r="CD32" s="133" t="s">
        <v>169</v>
      </c>
      <c r="CE32" s="54"/>
      <c r="CF32" s="133" t="s">
        <v>306</v>
      </c>
      <c r="CG32" s="133" t="s">
        <v>307</v>
      </c>
      <c r="CH32" s="133"/>
      <c r="CI32" s="133" t="s">
        <v>147</v>
      </c>
      <c r="CJ32" s="133" t="s">
        <v>169</v>
      </c>
      <c r="CK32" s="210"/>
      <c r="CL32" s="49"/>
      <c r="CM32" s="84"/>
      <c r="CN32" s="115" t="s">
        <v>311</v>
      </c>
      <c r="CO32" s="115" t="s">
        <v>141</v>
      </c>
      <c r="CP32" s="115" t="s">
        <v>312</v>
      </c>
      <c r="CQ32" s="115" t="s">
        <v>313</v>
      </c>
      <c r="CR32" s="211" t="s">
        <v>314</v>
      </c>
      <c r="CS32" s="115" t="s">
        <v>150</v>
      </c>
      <c r="CT32" s="223" t="s">
        <v>173</v>
      </c>
      <c r="CU32" s="133" t="s">
        <v>151</v>
      </c>
      <c r="CV32" s="224"/>
    </row>
    <row r="33" spans="2:100" ht="13.5" thickBot="1">
      <c r="B33" s="244"/>
      <c r="C33" s="118">
        <v>2002</v>
      </c>
      <c r="D33" s="170">
        <f>'ISO load-generation-imports'!H5*1000</f>
        <v>44507000</v>
      </c>
      <c r="E33" s="171">
        <f>'ISO load-generation-imports'!H16*1000</f>
        <v>57992000</v>
      </c>
      <c r="F33" s="171">
        <f>E33+((E33/CO33)*CP33)</f>
        <v>59046054.09796371</v>
      </c>
      <c r="G33" s="181">
        <f>'Calculating CO2e'!B4+'Calculating CO2e'!B19</f>
        <v>56565961550.6678</v>
      </c>
      <c r="H33" s="172">
        <f>F33-(D33)</f>
        <v>14539054.097963713</v>
      </c>
      <c r="I33" s="184">
        <f>SUM(H33,(IF(W33&lt;Y33,Y33-W33,0)),(IF(AF33&lt;AH33,AH33-AF33,0)),(IF(AO33&lt;AQ33,AQ33-AO33,0)),(IF(AX33&lt;AZ33,AZ33-AX33,0)),(IF(BG33&lt;BI33,BI33-BG33,0)),(IF(BS33&lt;0,(BS33*-1),0)),(IF(BZ33&lt;0,(BZ33*-1),0)),(IF(CF33&lt;0,(CF33*-1),0)))</f>
        <v>22980691.979035676</v>
      </c>
      <c r="J33" s="183">
        <f>H33/I33</f>
        <v>0.6326638950309714</v>
      </c>
      <c r="K33" s="260"/>
      <c r="L33" s="260"/>
      <c r="M33" s="260"/>
      <c r="N33" s="245">
        <f>SUM(AD33,AM33,AV33,BE33,BN33)</f>
        <v>7274410304.290394</v>
      </c>
      <c r="O33" s="246">
        <f>BX33</f>
        <v>0</v>
      </c>
      <c r="P33" s="247">
        <f>SUM(CD33+CJ33)</f>
        <v>2006485013.8159153</v>
      </c>
      <c r="Q33" s="193">
        <f>O33+P33</f>
        <v>2006485013.8159153</v>
      </c>
      <c r="R33" s="194">
        <f>N33+Q33</f>
        <v>9280895318.10631</v>
      </c>
      <c r="S33" s="195">
        <f>G33+R33</f>
        <v>65846856868.77411</v>
      </c>
      <c r="T33" s="248">
        <f>S33/F33</f>
        <v>1115.1779382162802</v>
      </c>
      <c r="U33" s="249"/>
      <c r="V33" s="118">
        <v>2002</v>
      </c>
      <c r="W33" s="176">
        <f>'ISO load-generation-imports'!C5*1000</f>
        <v>16065000</v>
      </c>
      <c r="X33" s="174">
        <f>'ISO load-generation-imports'!C16*1000</f>
        <v>11553000</v>
      </c>
      <c r="Y33" s="174">
        <f>X33+((X33/CO33)*CP33)</f>
        <v>11762985.635842439</v>
      </c>
      <c r="Z33" s="174">
        <f>IF(W33&gt;Y33,W33-Y33,0)</f>
        <v>4302014.364157561</v>
      </c>
      <c r="AA33" s="174"/>
      <c r="AB33" s="187">
        <f>('Calculating CO2e'!B57+'Calculating CO2e'!B72)*AA$7</f>
        <v>18568500662.350292</v>
      </c>
      <c r="AC33" s="251">
        <f>AB33*(Z33/W33)</f>
        <v>4972421821.991917</v>
      </c>
      <c r="AD33" s="251">
        <f>AC33*J33</f>
        <v>3145871757.638406</v>
      </c>
      <c r="AE33" s="118">
        <v>2002</v>
      </c>
      <c r="AF33" s="176">
        <f>'ISO load-generation-imports'!D5*1000</f>
        <v>17199000</v>
      </c>
      <c r="AG33" s="174">
        <f>'ISO load-generation-imports'!D16*1000</f>
        <v>10938000</v>
      </c>
      <c r="AH33" s="174">
        <f>AG33+((AG33/CO33)*CP33)</f>
        <v>11136807.485920938</v>
      </c>
      <c r="AI33" s="174">
        <f>IF(AF33&gt;AH33,AF33-AH33,0)</f>
        <v>6062192.514079062</v>
      </c>
      <c r="AJ33" s="174">
        <f>AI33*J33</f>
        <v>3835330.3283848567</v>
      </c>
      <c r="AK33" s="187">
        <f>'Calculating CO2e'!B83+'Calculating CO2e'!B98</f>
        <v>14157055580.664568</v>
      </c>
      <c r="AL33" s="188">
        <f>AK33*(AI33/AF33)</f>
        <v>4989987578.493281</v>
      </c>
      <c r="AM33" s="188">
        <f>AL33*J33</f>
        <v>3156984977.565725</v>
      </c>
      <c r="AN33" s="118">
        <v>2002</v>
      </c>
      <c r="AO33" s="176">
        <f>'ISO load-generation-imports'!E5*1000</f>
        <v>4943000</v>
      </c>
      <c r="AP33" s="174">
        <f>'ISO load-generation-imports'!E16*1000</f>
        <v>6181000</v>
      </c>
      <c r="AQ33" s="174">
        <f>AP33+((AP33/CO33)*CP33)</f>
        <v>6293344.950674467</v>
      </c>
      <c r="AR33" s="174">
        <f>IF(AO33&gt;AQ33,AO33-AQ33,0)</f>
        <v>0</v>
      </c>
      <c r="AS33" s="174">
        <f>AR33*J33</f>
        <v>0</v>
      </c>
      <c r="AT33" s="187">
        <f>'Calculating CO2e'!B163+'Calculating CO2e'!B178</f>
        <v>2036134671.161114</v>
      </c>
      <c r="AU33" s="251">
        <f>AT33*(AR33/AO33)</f>
        <v>0</v>
      </c>
      <c r="AV33" s="251">
        <f>AU33*J33</f>
        <v>0</v>
      </c>
      <c r="AW33" s="118">
        <v>2002</v>
      </c>
      <c r="AX33" s="176">
        <f>'ISO load-generation-imports'!F5*1000</f>
        <v>27111000</v>
      </c>
      <c r="AY33" s="174">
        <f>'ISO load-generation-imports'!F16*1000</f>
        <v>33192000</v>
      </c>
      <c r="AZ33" s="174">
        <f>AY33+((AY33/CO33)*CP33)</f>
        <v>33795292.930397496</v>
      </c>
      <c r="BA33" s="174">
        <f>IF(AX33&gt;AZ33,AX33-AZ33,0)</f>
        <v>0</v>
      </c>
      <c r="BB33" s="174"/>
      <c r="BC33" s="187">
        <f>'Calculating CO2e'!B30+'Calculating CO2e'!B46</f>
        <v>24920318774.36569</v>
      </c>
      <c r="BD33" s="188">
        <f>BC33*(BA33/AX33)</f>
        <v>0</v>
      </c>
      <c r="BE33" s="188">
        <f>BD33*J33</f>
        <v>0</v>
      </c>
      <c r="BF33" s="118">
        <v>2002</v>
      </c>
      <c r="BG33" s="176">
        <f>'ISO load-generation-imports'!G5*1000</f>
        <v>10714000</v>
      </c>
      <c r="BH33" s="174">
        <f>'ISO load-generation-imports'!G16*1000</f>
        <v>8173000</v>
      </c>
      <c r="BI33" s="174">
        <f>BH33+((BH33/CO33)*CP33)</f>
        <v>8321551.250908012</v>
      </c>
      <c r="BJ33" s="174">
        <f>IF(BG33&gt;BI33,BG33-BI33,0)</f>
        <v>2392448.7490919884</v>
      </c>
      <c r="BK33" s="174"/>
      <c r="BL33" s="187">
        <f>'Calculating CO2e'!B137+'Calculating CO2e'!B152</f>
        <v>6877058198.711016</v>
      </c>
      <c r="BM33" s="251">
        <f>BL33*(BJ33/BG33)</f>
        <v>1535655150.731657</v>
      </c>
      <c r="BN33" s="251">
        <f>BM33*J33</f>
        <v>971553569.0862637</v>
      </c>
      <c r="BO33" s="252"/>
      <c r="BP33" s="249"/>
      <c r="BQ33" s="118">
        <v>2002</v>
      </c>
      <c r="BR33" s="253">
        <f>138503721</f>
        <v>138503721</v>
      </c>
      <c r="BS33" s="174">
        <f>'ISO load-generation-imports'!D12*1000</f>
        <v>-407000</v>
      </c>
      <c r="BT33" s="174">
        <f>IF(BS33&gt;0,BS33,0)</f>
        <v>0</v>
      </c>
      <c r="BU33" s="174"/>
      <c r="BV33" s="284">
        <v>0</v>
      </c>
      <c r="BW33" s="254">
        <f>BV33*(BT33/(BR33/1000))</f>
        <v>0</v>
      </c>
      <c r="BX33" s="255">
        <f>BW33*J33</f>
        <v>0</v>
      </c>
      <c r="BY33" s="118">
        <v>2002</v>
      </c>
      <c r="BZ33" s="174">
        <f>'ISO load-generation-imports'!C12*1000</f>
        <v>2883000</v>
      </c>
      <c r="CA33" s="256">
        <f>IF(BZ33&gt;0,BZ33,0)</f>
        <v>2883000</v>
      </c>
      <c r="CB33" s="256"/>
      <c r="CC33" s="188">
        <f>('Calculating CO2e'!B197+'Calculating CO2e'!B198)*BZ15/'Calculating CO2e'!F197/1000</f>
        <v>3145267626.6511893</v>
      </c>
      <c r="CD33" s="251">
        <f>J33*CC33</f>
        <v>1989897267.5919607</v>
      </c>
      <c r="CE33" s="118">
        <v>2002</v>
      </c>
      <c r="CF33" s="174">
        <f>'ISO load-generation-imports'!E12*1000</f>
        <v>7339000</v>
      </c>
      <c r="CG33" s="256">
        <f>IF(CF33&gt;0,CF33,0)</f>
        <v>7339000</v>
      </c>
      <c r="CH33" s="256"/>
      <c r="CI33" s="188">
        <f>('Calculating CO2e'!B189+'Calculating CO2e'!B190)*CF15/('Calculating CO2e'!F189*1000+'Calculating CO2e'!F191)</f>
        <v>26218891.822715256</v>
      </c>
      <c r="CJ33" s="251">
        <f>J33*CI33</f>
        <v>16587746.22395472</v>
      </c>
      <c r="CK33" s="252"/>
      <c r="CL33" s="249"/>
      <c r="CM33" s="118">
        <v>2002</v>
      </c>
      <c r="CN33" s="250">
        <f>'ISO load-generation-imports'!B5*1000</f>
        <v>120539000</v>
      </c>
      <c r="CO33" s="174">
        <f>'ISO load-generation-imports'!B16*1000</f>
        <v>128027000</v>
      </c>
      <c r="CP33" s="257">
        <f>'ISO load-generation-imports'!D9*1000</f>
        <v>2327000</v>
      </c>
      <c r="CQ33" s="257">
        <f>CO33+CP33</f>
        <v>130354000</v>
      </c>
      <c r="CR33" s="174">
        <f>CQ33-CN33</f>
        <v>9815000</v>
      </c>
      <c r="CS33" s="251">
        <f>G33+AB33+AK33+AT33+BC33+BL33+BW33+CC33+CI33</f>
        <v>126296515956.39438</v>
      </c>
      <c r="CT33" s="258">
        <f>CS33/CQ33</f>
        <v>968.8733445570859</v>
      </c>
      <c r="CU33" s="251">
        <f>CT33*F33</f>
        <v>57208147916.79273</v>
      </c>
      <c r="CV33" s="259"/>
    </row>
    <row r="34" spans="2:100" ht="13.5" thickBot="1">
      <c r="B34" s="123"/>
      <c r="C34" s="124"/>
      <c r="D34" s="124"/>
      <c r="E34" s="124"/>
      <c r="F34" s="124"/>
      <c r="G34" s="124"/>
      <c r="H34" s="124"/>
      <c r="I34" s="124"/>
      <c r="J34" s="124"/>
      <c r="K34" s="124"/>
      <c r="L34" s="124"/>
      <c r="M34" s="124"/>
      <c r="N34" s="124"/>
      <c r="O34" s="124"/>
      <c r="P34" s="124"/>
      <c r="Q34" s="261"/>
      <c r="R34" s="261"/>
      <c r="S34" s="124"/>
      <c r="T34" s="263"/>
      <c r="U34" s="10"/>
      <c r="V34" s="123"/>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5"/>
      <c r="BQ34" s="123"/>
      <c r="BR34" s="124"/>
      <c r="BS34" s="124"/>
      <c r="BT34" s="124"/>
      <c r="BU34" s="124"/>
      <c r="BV34" s="95"/>
      <c r="BW34" s="124"/>
      <c r="BX34" s="124"/>
      <c r="BY34" s="124"/>
      <c r="BZ34" s="124"/>
      <c r="CA34" s="124"/>
      <c r="CB34" s="124"/>
      <c r="CC34" s="124"/>
      <c r="CD34" s="95"/>
      <c r="CE34" s="124"/>
      <c r="CF34" s="124"/>
      <c r="CG34" s="124"/>
      <c r="CH34" s="124"/>
      <c r="CI34" s="124"/>
      <c r="CJ34" s="95"/>
      <c r="CK34" s="125"/>
      <c r="CM34" s="123"/>
      <c r="CN34" s="124"/>
      <c r="CO34" s="124"/>
      <c r="CP34" s="124"/>
      <c r="CQ34" s="124"/>
      <c r="CR34" s="124"/>
      <c r="CS34" s="95"/>
      <c r="CT34" s="95"/>
      <c r="CU34" s="124"/>
      <c r="CV34" s="125"/>
    </row>
    <row r="35" spans="3:22" s="54" customFormat="1" ht="13.5">
      <c r="C35"/>
      <c r="D35"/>
      <c r="E35"/>
      <c r="F35"/>
      <c r="G35" s="141"/>
      <c r="H35" s="141"/>
      <c r="I35" s="141"/>
      <c r="J35" s="141"/>
      <c r="K35" s="141"/>
      <c r="L35" s="141"/>
      <c r="M35" s="141"/>
      <c r="N35" s="141"/>
      <c r="O35" s="141"/>
      <c r="V35" s="262"/>
    </row>
    <row r="36" spans="3:17" s="54" customFormat="1" ht="13.5">
      <c r="C36" s="141"/>
      <c r="D36" s="141"/>
      <c r="E36" s="141"/>
      <c r="F36" s="141"/>
      <c r="G36" s="141"/>
      <c r="H36" s="141"/>
      <c r="I36" s="141"/>
      <c r="J36" s="141"/>
      <c r="K36" s="141"/>
      <c r="L36" s="141"/>
      <c r="M36" s="141"/>
      <c r="N36" s="141"/>
      <c r="O36" s="141"/>
      <c r="P36" s="141"/>
      <c r="Q36" s="141"/>
    </row>
    <row r="37" spans="3:17" s="54" customFormat="1" ht="13.5">
      <c r="C37" s="141"/>
      <c r="D37" s="141"/>
      <c r="E37" s="141"/>
      <c r="F37" s="141"/>
      <c r="G37" s="141"/>
      <c r="H37" s="141"/>
      <c r="I37" s="141"/>
      <c r="J37" s="141"/>
      <c r="K37" s="141"/>
      <c r="L37" s="141"/>
      <c r="M37" s="141"/>
      <c r="N37" s="141"/>
      <c r="O37" s="141"/>
      <c r="P37" s="141"/>
      <c r="Q37" s="141"/>
    </row>
    <row r="38" spans="3:17" s="54" customFormat="1" ht="13.5">
      <c r="C38" s="141"/>
      <c r="D38" s="141"/>
      <c r="E38" s="141"/>
      <c r="F38" s="141"/>
      <c r="G38" s="141"/>
      <c r="H38" s="141"/>
      <c r="I38" s="141"/>
      <c r="J38" s="141"/>
      <c r="K38" s="141"/>
      <c r="L38" s="141"/>
      <c r="M38" s="141"/>
      <c r="N38" s="141"/>
      <c r="P38" s="141"/>
      <c r="Q38" s="141"/>
    </row>
    <row r="39" spans="3:14" s="54" customFormat="1" ht="13.5">
      <c r="C39" s="141"/>
      <c r="D39" s="141"/>
      <c r="E39" s="141"/>
      <c r="F39" s="141"/>
      <c r="G39" s="141"/>
      <c r="H39" s="141"/>
      <c r="I39" s="141"/>
      <c r="J39" s="141"/>
      <c r="K39" s="141"/>
      <c r="L39" s="141"/>
      <c r="M39" s="141"/>
      <c r="N39" s="141"/>
    </row>
    <row r="40" spans="3:15" s="54" customFormat="1" ht="13.5">
      <c r="C40" s="141"/>
      <c r="D40" s="141"/>
      <c r="E40" s="141"/>
      <c r="F40" s="141"/>
      <c r="G40" s="141"/>
      <c r="H40" s="141"/>
      <c r="I40" s="141"/>
      <c r="J40" s="141"/>
      <c r="K40" s="141"/>
      <c r="L40" s="141"/>
      <c r="M40" s="141"/>
      <c r="N40" s="141"/>
      <c r="O40" s="141"/>
    </row>
    <row r="41" spans="15:17" s="54" customFormat="1" ht="13.5">
      <c r="O41" s="141"/>
      <c r="P41" s="141"/>
      <c r="Q41" s="141"/>
    </row>
    <row r="42" spans="16:17" s="54" customFormat="1" ht="13.5">
      <c r="P42" s="141"/>
      <c r="Q42" s="141"/>
    </row>
    <row r="43" spans="15:90" s="54" customFormat="1" ht="14.25">
      <c r="O43" s="140"/>
      <c r="R43" s="140"/>
      <c r="S43" s="140"/>
      <c r="T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row>
    <row r="44" spans="15:33" s="54" customFormat="1" ht="14.25">
      <c r="O44" s="141"/>
      <c r="P44" s="140"/>
      <c r="Q44" s="140"/>
      <c r="R44" s="141"/>
      <c r="S44" s="141"/>
      <c r="T44" s="141"/>
      <c r="U44" s="140"/>
      <c r="V44" s="140"/>
      <c r="W44" s="140"/>
      <c r="X44" s="140"/>
      <c r="Y44" s="140"/>
      <c r="Z44" s="140"/>
      <c r="AA44" s="140"/>
      <c r="AB44" s="140"/>
      <c r="AC44" s="140"/>
      <c r="AD44" s="140"/>
      <c r="AE44" s="140"/>
      <c r="AF44" s="140"/>
      <c r="AG44" s="140"/>
    </row>
    <row r="45" spans="15:24" s="54" customFormat="1" ht="13.5">
      <c r="O45" s="141"/>
      <c r="P45" s="141"/>
      <c r="Q45" s="141"/>
      <c r="R45" s="141"/>
      <c r="S45" s="141"/>
      <c r="T45" s="141"/>
      <c r="U45" s="141"/>
      <c r="V45" s="141"/>
      <c r="W45" s="141"/>
      <c r="X45" s="141"/>
    </row>
    <row r="46" spans="3:24" s="54" customFormat="1" ht="14.25">
      <c r="C46" s="140"/>
      <c r="D46" s="140"/>
      <c r="E46" s="140"/>
      <c r="F46" s="140"/>
      <c r="G46" s="140"/>
      <c r="H46" s="140"/>
      <c r="I46" s="140"/>
      <c r="J46" s="140"/>
      <c r="K46" s="140"/>
      <c r="L46" s="140"/>
      <c r="M46" s="140"/>
      <c r="N46" s="140"/>
      <c r="O46" s="141"/>
      <c r="P46" s="141"/>
      <c r="Q46" s="141"/>
      <c r="R46" s="141"/>
      <c r="S46" s="141"/>
      <c r="T46" s="141"/>
      <c r="U46" s="141"/>
      <c r="V46" s="141"/>
      <c r="W46" s="141"/>
      <c r="X46" s="141"/>
    </row>
    <row r="47" spans="3:24" s="54" customFormat="1" ht="13.5">
      <c r="C47" s="142"/>
      <c r="D47" s="142"/>
      <c r="E47" s="142"/>
      <c r="F47" s="142"/>
      <c r="G47" s="142"/>
      <c r="H47" s="142"/>
      <c r="I47" s="142"/>
      <c r="J47" s="142"/>
      <c r="K47" s="142"/>
      <c r="L47" s="142"/>
      <c r="M47" s="142"/>
      <c r="N47" s="142"/>
      <c r="O47" s="141"/>
      <c r="P47" s="141"/>
      <c r="Q47" s="141"/>
      <c r="R47" s="141"/>
      <c r="S47" s="141"/>
      <c r="T47" s="141"/>
      <c r="U47" s="141"/>
      <c r="V47" s="141"/>
      <c r="W47" s="141"/>
      <c r="X47" s="141"/>
    </row>
    <row r="48" spans="3:24" s="54" customFormat="1" ht="13.5">
      <c r="C48" s="142"/>
      <c r="D48" s="142"/>
      <c r="E48" s="142"/>
      <c r="F48" s="142"/>
      <c r="G48" s="142"/>
      <c r="H48" s="142"/>
      <c r="I48" s="142"/>
      <c r="J48" s="142"/>
      <c r="K48" s="142"/>
      <c r="L48" s="142"/>
      <c r="M48" s="142"/>
      <c r="N48" s="142"/>
      <c r="O48" s="141"/>
      <c r="P48" s="141"/>
      <c r="Q48" s="141"/>
      <c r="R48" s="141"/>
      <c r="S48" s="141"/>
      <c r="T48" s="141"/>
      <c r="U48" s="141"/>
      <c r="V48" s="141"/>
      <c r="W48" s="141"/>
      <c r="X48" s="141"/>
    </row>
    <row r="49" spans="3:24" s="54" customFormat="1" ht="13.5">
      <c r="C49" s="143"/>
      <c r="D49" s="143"/>
      <c r="E49" s="143"/>
      <c r="F49" s="143"/>
      <c r="G49" s="143"/>
      <c r="H49" s="143"/>
      <c r="I49" s="143"/>
      <c r="J49" s="143"/>
      <c r="K49" s="143"/>
      <c r="L49" s="143"/>
      <c r="M49" s="143"/>
      <c r="N49" s="143"/>
      <c r="O49" s="141"/>
      <c r="P49" s="141"/>
      <c r="Q49" s="141"/>
      <c r="R49" s="141"/>
      <c r="S49" s="141"/>
      <c r="T49" s="141"/>
      <c r="U49" s="141"/>
      <c r="V49" s="141"/>
      <c r="W49" s="141"/>
      <c r="X49" s="141"/>
    </row>
    <row r="50" spans="1:24" s="54" customFormat="1" ht="13.5">
      <c r="A50" s="10"/>
      <c r="B50" s="10"/>
      <c r="C50" s="10"/>
      <c r="D50" s="10"/>
      <c r="E50" s="10"/>
      <c r="F50" s="10"/>
      <c r="G50" s="10"/>
      <c r="H50" s="10"/>
      <c r="I50" s="10"/>
      <c r="J50" s="10"/>
      <c r="K50" s="10"/>
      <c r="L50" s="10"/>
      <c r="M50" s="10"/>
      <c r="N50" s="143"/>
      <c r="O50" s="141"/>
      <c r="P50" s="141"/>
      <c r="Q50" s="141"/>
      <c r="R50" s="141"/>
      <c r="S50" s="141"/>
      <c r="T50" s="141"/>
      <c r="U50" s="141"/>
      <c r="V50" s="141"/>
      <c r="W50" s="141"/>
      <c r="X50" s="141"/>
    </row>
    <row r="51" spans="1:24" s="54" customFormat="1" ht="13.5">
      <c r="A51" s="10"/>
      <c r="B51" s="10"/>
      <c r="C51" s="10"/>
      <c r="D51" s="10"/>
      <c r="E51" s="10"/>
      <c r="F51" s="10"/>
      <c r="G51" s="10"/>
      <c r="H51" s="10"/>
      <c r="I51" s="10"/>
      <c r="J51" s="10"/>
      <c r="K51" s="10"/>
      <c r="L51" s="10"/>
      <c r="M51" s="10"/>
      <c r="N51" s="143"/>
      <c r="P51" s="141"/>
      <c r="Q51" s="141"/>
      <c r="U51" s="141"/>
      <c r="V51" s="141"/>
      <c r="W51" s="141"/>
      <c r="X51" s="141"/>
    </row>
    <row r="52" spans="1:14" s="54" customFormat="1" ht="12.75">
      <c r="A52"/>
      <c r="B52"/>
      <c r="C52"/>
      <c r="D52"/>
      <c r="E52"/>
      <c r="F52"/>
      <c r="G52"/>
      <c r="H52"/>
      <c r="I52"/>
      <c r="J52"/>
      <c r="K52"/>
      <c r="L52"/>
      <c r="M52"/>
      <c r="N52"/>
    </row>
    <row r="53" spans="1:14" s="54" customFormat="1" ht="12.75">
      <c r="A53"/>
      <c r="B53"/>
      <c r="C53"/>
      <c r="D53"/>
      <c r="E53"/>
      <c r="F53"/>
      <c r="G53"/>
      <c r="H53"/>
      <c r="I53"/>
      <c r="J53"/>
      <c r="K53"/>
      <c r="L53"/>
      <c r="M53"/>
      <c r="N53" s="143"/>
    </row>
    <row r="54" spans="1:14" s="54" customFormat="1" ht="12.75">
      <c r="A54"/>
      <c r="B54"/>
      <c r="C54"/>
      <c r="D54"/>
      <c r="E54"/>
      <c r="F54"/>
      <c r="G54"/>
      <c r="H54"/>
      <c r="I54"/>
      <c r="J54"/>
      <c r="K54"/>
      <c r="L54"/>
      <c r="M54"/>
      <c r="N54" s="143"/>
    </row>
    <row r="55" spans="1:14" s="54" customFormat="1" ht="12.75">
      <c r="A55"/>
      <c r="B55"/>
      <c r="C55"/>
      <c r="D55"/>
      <c r="E55"/>
      <c r="F55"/>
      <c r="G55"/>
      <c r="H55"/>
      <c r="I55"/>
      <c r="J55"/>
      <c r="K55"/>
      <c r="L55"/>
      <c r="M55"/>
      <c r="N55"/>
    </row>
    <row r="56" spans="1:54" s="54" customFormat="1" ht="14.25">
      <c r="A56"/>
      <c r="B56"/>
      <c r="C56"/>
      <c r="D56"/>
      <c r="E56"/>
      <c r="F56"/>
      <c r="G56"/>
      <c r="H56"/>
      <c r="I56"/>
      <c r="J56"/>
      <c r="K56"/>
      <c r="L56"/>
      <c r="M56"/>
      <c r="N56"/>
      <c r="O56" s="140"/>
      <c r="R56" s="140"/>
      <c r="S56" s="140"/>
      <c r="T56" s="140"/>
      <c r="AI56" s="140"/>
      <c r="AJ56" s="140"/>
      <c r="AK56" s="140"/>
      <c r="AL56" s="140"/>
      <c r="AM56" s="140"/>
      <c r="AN56" s="140"/>
      <c r="AO56" s="140"/>
      <c r="AP56" s="140"/>
      <c r="AQ56" s="140"/>
      <c r="AR56" s="140"/>
      <c r="AS56" s="140"/>
      <c r="AT56" s="140"/>
      <c r="AU56" s="140"/>
      <c r="AV56" s="140"/>
      <c r="AW56" s="140"/>
      <c r="AX56" s="140"/>
      <c r="AY56" s="140"/>
      <c r="AZ56" s="140"/>
      <c r="BA56" s="140"/>
      <c r="BB56" s="140"/>
    </row>
    <row r="57" spans="1:54" s="54" customFormat="1" ht="14.25">
      <c r="A57"/>
      <c r="B57"/>
      <c r="C57"/>
      <c r="D57"/>
      <c r="E57"/>
      <c r="F57"/>
      <c r="G57"/>
      <c r="H57"/>
      <c r="I57"/>
      <c r="J57"/>
      <c r="K57"/>
      <c r="L57"/>
      <c r="M57"/>
      <c r="N57"/>
      <c r="O57" s="142"/>
      <c r="P57" s="140"/>
      <c r="Q57" s="140"/>
      <c r="R57" s="142"/>
      <c r="S57" s="142"/>
      <c r="T57" s="142"/>
      <c r="U57" s="140"/>
      <c r="V57" s="140"/>
      <c r="W57" s="140"/>
      <c r="X57" s="140"/>
      <c r="Y57" s="140"/>
      <c r="Z57" s="140"/>
      <c r="AA57" s="140"/>
      <c r="AB57" s="140"/>
      <c r="AC57" s="140"/>
      <c r="AD57" s="140"/>
      <c r="AE57" s="140"/>
      <c r="AF57" s="140"/>
      <c r="AG57" s="140"/>
      <c r="AH57" s="140"/>
      <c r="AI57" s="142"/>
      <c r="AJ57" s="142"/>
      <c r="AK57" s="142"/>
      <c r="AL57" s="142"/>
      <c r="AM57" s="142"/>
      <c r="AN57" s="142"/>
      <c r="AO57" s="142"/>
      <c r="AP57" s="142"/>
      <c r="AQ57" s="142"/>
      <c r="AR57" s="142"/>
      <c r="AS57" s="142"/>
      <c r="AT57" s="142"/>
      <c r="AU57" s="142"/>
      <c r="AV57" s="142"/>
      <c r="AW57" s="142"/>
      <c r="AX57" s="142"/>
      <c r="AY57" s="142"/>
      <c r="AZ57" s="142"/>
      <c r="BA57" s="142"/>
      <c r="BB57" s="142"/>
    </row>
    <row r="58" spans="1:54" s="54" customFormat="1" ht="12.75">
      <c r="A58"/>
      <c r="B58"/>
      <c r="C58"/>
      <c r="D58"/>
      <c r="E58"/>
      <c r="F58"/>
      <c r="G58"/>
      <c r="H58"/>
      <c r="I58"/>
      <c r="J58"/>
      <c r="K58"/>
      <c r="L58"/>
      <c r="M58"/>
      <c r="N58"/>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2"/>
      <c r="AZ58" s="142"/>
      <c r="BA58" s="142"/>
      <c r="BB58" s="142"/>
    </row>
    <row r="59" spans="1:54" s="54" customFormat="1" ht="12.75">
      <c r="A59"/>
      <c r="B59"/>
      <c r="C59"/>
      <c r="D59"/>
      <c r="E59"/>
      <c r="F59"/>
      <c r="G59"/>
      <c r="H59"/>
      <c r="I59"/>
      <c r="J59"/>
      <c r="K59"/>
      <c r="L59"/>
      <c r="M59"/>
      <c r="N59"/>
      <c r="O59" s="143"/>
      <c r="P59" s="142"/>
      <c r="Q59" s="142"/>
      <c r="R59" s="143"/>
      <c r="S59" s="143"/>
      <c r="T59" s="143"/>
      <c r="U59" s="142"/>
      <c r="V59" s="142"/>
      <c r="W59" s="142"/>
      <c r="X59" s="142"/>
      <c r="Y59" s="142"/>
      <c r="Z59" s="142"/>
      <c r="AA59" s="142"/>
      <c r="AB59" s="142"/>
      <c r="AC59" s="142"/>
      <c r="AD59" s="142"/>
      <c r="AE59" s="142"/>
      <c r="AF59" s="142"/>
      <c r="AG59" s="142"/>
      <c r="AH59" s="142"/>
      <c r="AI59" s="143"/>
      <c r="AJ59" s="143"/>
      <c r="AK59" s="143"/>
      <c r="AL59" s="143"/>
      <c r="AM59" s="143"/>
      <c r="AN59" s="143"/>
      <c r="AO59" s="143"/>
      <c r="AP59" s="143"/>
      <c r="AQ59" s="143"/>
      <c r="AR59" s="143"/>
      <c r="AS59" s="143"/>
      <c r="AT59" s="143"/>
      <c r="AU59" s="143"/>
      <c r="AV59" s="143"/>
      <c r="AW59" s="143"/>
      <c r="AX59" s="143"/>
      <c r="AY59" s="143"/>
      <c r="AZ59" s="143"/>
      <c r="BA59" s="143"/>
      <c r="BB59" s="143"/>
    </row>
    <row r="60" spans="1:74" s="10" customFormat="1" ht="12.75">
      <c r="A60"/>
      <c r="B60"/>
      <c r="C60"/>
      <c r="D60"/>
      <c r="E60"/>
      <c r="F60"/>
      <c r="G60"/>
      <c r="H60"/>
      <c r="I60"/>
      <c r="J60"/>
      <c r="K60"/>
      <c r="L60"/>
      <c r="M60"/>
      <c r="N60"/>
      <c r="O60" s="143"/>
      <c r="P60" s="143"/>
      <c r="Q60" s="143"/>
      <c r="R60" s="143"/>
      <c r="S60" s="143"/>
      <c r="T60" s="143"/>
      <c r="U60" s="143"/>
      <c r="V60" s="143"/>
      <c r="W60" s="143"/>
      <c r="X60" s="143"/>
      <c r="Y60" s="143"/>
      <c r="Z60" s="143"/>
      <c r="AA60" s="143"/>
      <c r="AB60" s="143"/>
      <c r="AC60" s="143"/>
      <c r="AD60" s="143"/>
      <c r="AE60" s="143"/>
      <c r="AF60" s="143"/>
      <c r="AG60" s="143"/>
      <c r="AH60" s="143"/>
      <c r="BV60" s="54"/>
    </row>
    <row r="61" spans="1:74" s="10" customFormat="1" ht="12.75">
      <c r="A61"/>
      <c r="B61"/>
      <c r="C61"/>
      <c r="D61"/>
      <c r="E61"/>
      <c r="F61"/>
      <c r="G61"/>
      <c r="H61"/>
      <c r="I61"/>
      <c r="J61"/>
      <c r="K61"/>
      <c r="L61"/>
      <c r="M61"/>
      <c r="N61"/>
      <c r="O61" s="143"/>
      <c r="P61" s="143"/>
      <c r="Q61" s="143"/>
      <c r="R61" s="143"/>
      <c r="S61" s="143"/>
      <c r="T61" s="143"/>
      <c r="U61" s="143"/>
      <c r="V61" s="143"/>
      <c r="W61" s="143"/>
      <c r="X61" s="143"/>
      <c r="BV61" s="54"/>
    </row>
    <row r="62" spans="16:34" ht="12.75">
      <c r="P62" s="143"/>
      <c r="Q62" s="143"/>
      <c r="U62" s="143"/>
      <c r="V62" s="143"/>
      <c r="W62" s="143"/>
      <c r="X62" s="143"/>
      <c r="Y62" s="10"/>
      <c r="Z62" s="10"/>
      <c r="AA62" s="10"/>
      <c r="AB62" s="10"/>
      <c r="AC62" s="10"/>
      <c r="AD62" s="10"/>
      <c r="AE62" s="10"/>
      <c r="AF62" s="10"/>
      <c r="AG62" s="10"/>
      <c r="AH62" s="10"/>
    </row>
    <row r="63" spans="15:20" ht="12.75">
      <c r="O63" s="143"/>
      <c r="R63" s="143"/>
      <c r="S63" s="143"/>
      <c r="T63" s="143"/>
    </row>
    <row r="64" spans="15:24" ht="12.75">
      <c r="O64" s="143"/>
      <c r="P64" s="143"/>
      <c r="Q64" s="143"/>
      <c r="R64" s="143"/>
      <c r="S64" s="143"/>
      <c r="T64" s="143"/>
      <c r="U64" s="143"/>
      <c r="V64" s="143"/>
      <c r="W64" s="143"/>
      <c r="X64" s="143"/>
    </row>
    <row r="65" spans="16:24" ht="12.75">
      <c r="P65" s="143"/>
      <c r="Q65" s="143"/>
      <c r="U65" s="143"/>
      <c r="V65" s="143"/>
      <c r="W65" s="143"/>
      <c r="X65" s="143"/>
    </row>
  </sheetData>
  <sheetProtection/>
  <mergeCells count="33">
    <mergeCell ref="O12:Q13"/>
    <mergeCell ref="D21:G22"/>
    <mergeCell ref="H21:H22"/>
    <mergeCell ref="W3:AB3"/>
    <mergeCell ref="W2:AB2"/>
    <mergeCell ref="C2:G4"/>
    <mergeCell ref="X4:X5"/>
    <mergeCell ref="Y4:Y5"/>
    <mergeCell ref="Z4:Z5"/>
    <mergeCell ref="AA4:AA6"/>
    <mergeCell ref="R12:R13"/>
    <mergeCell ref="S12:S13"/>
    <mergeCell ref="T12:T13"/>
    <mergeCell ref="O21:Q22"/>
    <mergeCell ref="R21:R22"/>
    <mergeCell ref="D12:G13"/>
    <mergeCell ref="H12:H13"/>
    <mergeCell ref="I12:J13"/>
    <mergeCell ref="K12:M13"/>
    <mergeCell ref="N12:N13"/>
    <mergeCell ref="I21:J22"/>
    <mergeCell ref="K21:M22"/>
    <mergeCell ref="N21:N22"/>
    <mergeCell ref="S30:S31"/>
    <mergeCell ref="S21:S22"/>
    <mergeCell ref="T21:T22"/>
    <mergeCell ref="T30:T31"/>
    <mergeCell ref="D30:G31"/>
    <mergeCell ref="H30:H31"/>
    <mergeCell ref="I30:J31"/>
    <mergeCell ref="N30:N31"/>
    <mergeCell ref="O30:Q31"/>
    <mergeCell ref="R30:R31"/>
  </mergeCells>
  <printOptions/>
  <pageMargins left="0.25" right="0" top="1" bottom="1" header="0.5" footer="0.5"/>
  <pageSetup fitToHeight="0" fitToWidth="4" horizontalDpi="600" verticalDpi="600" orientation="landscape" scale="53" r:id="rId1"/>
  <headerFooter alignWithMargins="0">
    <oddFooter>&amp;L&amp;F&amp;A&amp;RPage &amp;P of &amp;N</oddFooter>
  </headerFooter>
  <colBreaks count="3" manualBreakCount="3">
    <brk id="21" max="65535" man="1"/>
    <brk id="39" max="65535" man="1"/>
    <brk id="90" max="65535" man="1"/>
  </colBreaks>
</worksheet>
</file>

<file path=xl/worksheets/sheet8.xml><?xml version="1.0" encoding="utf-8"?>
<worksheet xmlns="http://schemas.openxmlformats.org/spreadsheetml/2006/main" xmlns:r="http://schemas.openxmlformats.org/officeDocument/2006/relationships">
  <dimension ref="B2:E16"/>
  <sheetViews>
    <sheetView zoomScalePageLayoutView="0" workbookViewId="0" topLeftCell="A1">
      <selection activeCell="Q37" sqref="Q37"/>
    </sheetView>
  </sheetViews>
  <sheetFormatPr defaultColWidth="9.140625" defaultRowHeight="12.75"/>
  <cols>
    <col min="2" max="2" width="12.00390625" style="0" customWidth="1"/>
  </cols>
  <sheetData>
    <row r="1" ht="13.5" thickBot="1"/>
    <row r="2" spans="2:5" ht="31.5" customHeight="1">
      <c r="B2" s="361" t="s">
        <v>1007</v>
      </c>
      <c r="C2" s="362"/>
      <c r="D2" s="362"/>
      <c r="E2" s="363"/>
    </row>
    <row r="3" spans="2:5" ht="31.5" customHeight="1" thickBot="1">
      <c r="B3" s="364"/>
      <c r="C3" s="365"/>
      <c r="D3" s="365"/>
      <c r="E3" s="366"/>
    </row>
    <row r="5" spans="2:4" ht="15">
      <c r="B5" s="286" t="s">
        <v>1008</v>
      </c>
      <c r="C5" s="286" t="s">
        <v>184</v>
      </c>
      <c r="D5" s="286" t="s">
        <v>185</v>
      </c>
    </row>
    <row r="6" spans="2:4" ht="15">
      <c r="B6" s="287" t="s">
        <v>1009</v>
      </c>
      <c r="C6" s="288">
        <f>IF(B6=B11,C11,IF(B6=B12,C12,IF(B6=B13,C13)))</f>
        <v>21</v>
      </c>
      <c r="D6" s="288">
        <f>IF(B6=B11,D11,IF(B6=B12,D12,IF(B6=B13,D13)))</f>
        <v>310</v>
      </c>
    </row>
    <row r="9" ht="13.5" thickBot="1"/>
    <row r="10" spans="2:4" ht="15">
      <c r="B10" s="289"/>
      <c r="C10" s="290" t="s">
        <v>184</v>
      </c>
      <c r="D10" s="291" t="s">
        <v>185</v>
      </c>
    </row>
    <row r="11" spans="2:4" ht="15">
      <c r="B11" s="292" t="s">
        <v>1009</v>
      </c>
      <c r="C11" s="293">
        <v>21</v>
      </c>
      <c r="D11" s="294">
        <v>310</v>
      </c>
    </row>
    <row r="12" spans="2:4" ht="15">
      <c r="B12" s="292" t="s">
        <v>1010</v>
      </c>
      <c r="C12" s="293">
        <v>25</v>
      </c>
      <c r="D12" s="294">
        <v>298</v>
      </c>
    </row>
    <row r="13" spans="2:4" ht="15.75" thickBot="1">
      <c r="B13" s="295" t="s">
        <v>1011</v>
      </c>
      <c r="C13" s="296">
        <v>28</v>
      </c>
      <c r="D13" s="297">
        <v>265</v>
      </c>
    </row>
    <row r="14" ht="15">
      <c r="B14" s="298" t="s">
        <v>1012</v>
      </c>
    </row>
    <row r="15" ht="15">
      <c r="B15" s="298" t="s">
        <v>1013</v>
      </c>
    </row>
    <row r="16" ht="15">
      <c r="B16" s="298" t="s">
        <v>1014</v>
      </c>
    </row>
  </sheetData>
  <sheetProtection/>
  <mergeCells count="1">
    <mergeCell ref="B2:E3"/>
  </mergeCells>
  <dataValidations count="1">
    <dataValidation type="list" allowBlank="1" showInputMessage="1" showErrorMessage="1" sqref="B6">
      <formula1>$B$11:$B$13</formula1>
    </dataValidation>
  </dataValidations>
  <printOptions/>
  <pageMargins left="0.7" right="0.7" top="0.75" bottom="0.75" header="0.3" footer="0.3"/>
  <pageSetup horizontalDpi="600" verticalDpi="600" orientation="portrait" r:id="rId1"/>
  <headerFooter>
    <oddFooter>&amp;L&amp;F&amp;A&amp;RPage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Richardson, Sue Ann (DEP)</dc:creator>
  <cp:keywords/>
  <dc:description/>
  <cp:lastModifiedBy>srichardson</cp:lastModifiedBy>
  <cp:lastPrinted>2015-11-19T18:52:01Z</cp:lastPrinted>
  <dcterms:created xsi:type="dcterms:W3CDTF">2010-01-22T15:38:48Z</dcterms:created>
  <dcterms:modified xsi:type="dcterms:W3CDTF">2016-07-21T16:24:13Z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