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91" windowWidth="23505" windowHeight="12195" tabRatio="899" activeTab="7"/>
  </bookViews>
  <sheets>
    <sheet name="Cover" sheetId="1" r:id="rId1"/>
    <sheet name="1- Populations in Cohort" sheetId="2" r:id="rId2"/>
    <sheet name="2 - Job Seeker" sheetId="3" r:id="rId3"/>
    <sheet name="3 - UI Claimant" sheetId="4" r:id="rId4"/>
    <sheet name="4 - Veteran" sheetId="5" r:id="rId5"/>
    <sheet name="5 - Disabled Veteran" sheetId="6" r:id="rId6"/>
    <sheet name="6 - DVOP Disabled Veteran" sheetId="7" r:id="rId7"/>
    <sheet name="7 - DVOP_Veteran" sheetId="8" r:id="rId8"/>
  </sheets>
  <definedNames>
    <definedName name="_xlnm.Print_Area" localSheetId="1">'1- Populations in Cohort'!$A$1:$N$25</definedName>
    <definedName name="_xlnm.Print_Area" localSheetId="2">'2 - Job Seeker'!$A$1:$K$26</definedName>
    <definedName name="_xlnm.Print_Area" localSheetId="3">'3 - UI Claimant'!$A$1:$K$26</definedName>
    <definedName name="_xlnm.Print_Area" localSheetId="4">'4 - Veteran'!$A$1:$L$26</definedName>
    <definedName name="_xlnm.Print_Area" localSheetId="5">'5 - Disabled Veteran'!$A$1:$L$26</definedName>
    <definedName name="_xlnm.Print_Area" localSheetId="6">'6 - DVOP Disabled Veteran'!$A$1:$L$26</definedName>
    <definedName name="_xlnm.Print_Area" localSheetId="7">'7 - DVOP_Veteran'!$A$1:$L$27</definedName>
  </definedNames>
  <calcPr fullCalcOnLoad="1"/>
</workbook>
</file>

<file path=xl/sharedStrings.xml><?xml version="1.0" encoding="utf-8"?>
<sst xmlns="http://schemas.openxmlformats.org/spreadsheetml/2006/main" count="472" uniqueCount="113">
  <si>
    <t>Boston</t>
  </si>
  <si>
    <t>Metro North</t>
  </si>
  <si>
    <t>Metro South/West</t>
  </si>
  <si>
    <t>Greater New Bedford</t>
  </si>
  <si>
    <t>Cape Cod &amp; Islands</t>
  </si>
  <si>
    <t>Franklin/Hampshire</t>
  </si>
  <si>
    <t>STATE TOTALS</t>
  </si>
  <si>
    <t>B</t>
  </si>
  <si>
    <t>A</t>
  </si>
  <si>
    <t>C</t>
  </si>
  <si>
    <t>E</t>
  </si>
  <si>
    <t>F</t>
  </si>
  <si>
    <t>G</t>
  </si>
  <si>
    <t>I</t>
  </si>
  <si>
    <t>K</t>
  </si>
  <si>
    <t>Veterans</t>
  </si>
  <si>
    <t>Greater Lowell</t>
  </si>
  <si>
    <t>North Central Mass</t>
  </si>
  <si>
    <t>Central Mass</t>
  </si>
  <si>
    <t>Berkshire</t>
  </si>
  <si>
    <t>Bristol</t>
  </si>
  <si>
    <t>Brockton</t>
  </si>
  <si>
    <t>Hampden</t>
  </si>
  <si>
    <t>North Shore</t>
  </si>
  <si>
    <t>Data Source:  Labor Exchange Quarterly Report Data (ETA 9002 and VETS200)</t>
  </si>
  <si>
    <t>Merrimack Valley</t>
  </si>
  <si>
    <t>COHORT SUMMARY</t>
  </si>
  <si>
    <t>PERFORMANCE SUMMARY</t>
  </si>
  <si>
    <t xml:space="preserve">WORKFORCE </t>
  </si>
  <si>
    <t>INVESTMENT</t>
  </si>
  <si>
    <t>AREA</t>
  </si>
  <si>
    <t>Entered</t>
  </si>
  <si>
    <t>Employment</t>
  </si>
  <si>
    <t>Rate Base</t>
  </si>
  <si>
    <t>Retention</t>
  </si>
  <si>
    <t>Average</t>
  </si>
  <si>
    <t>Earnings</t>
  </si>
  <si>
    <t xml:space="preserve">Number </t>
  </si>
  <si>
    <t>Number</t>
  </si>
  <si>
    <t xml:space="preserve">Rate </t>
  </si>
  <si>
    <t>Total</t>
  </si>
  <si>
    <t>Job</t>
  </si>
  <si>
    <t>Seekers</t>
  </si>
  <si>
    <t>Claimants</t>
  </si>
  <si>
    <t>UI</t>
  </si>
  <si>
    <t>As a % of</t>
  </si>
  <si>
    <t>Total Job</t>
  </si>
  <si>
    <t>Disabled</t>
  </si>
  <si>
    <t>Served by</t>
  </si>
  <si>
    <t>DVOP</t>
  </si>
  <si>
    <t xml:space="preserve">TAB 10 - LABOR EXCHANGE PERFORMANCE SUMMARY </t>
  </si>
  <si>
    <t>CHART 4 - VETERAN OUTCOME SUMMARY</t>
  </si>
  <si>
    <t>D=C/B</t>
  </si>
  <si>
    <t>F=E/B</t>
  </si>
  <si>
    <t>H=G/B</t>
  </si>
  <si>
    <t>J=I/B</t>
  </si>
  <si>
    <t>L=K/B</t>
  </si>
  <si>
    <t>Chart 3 - UI Claimant Outcome Summary</t>
  </si>
  <si>
    <t>Chart 4 - Veteran Outcome Summary</t>
  </si>
  <si>
    <t>Chart 5 - Disabled Veteran Outcome Summary</t>
  </si>
  <si>
    <t>Chart 1 - Populations in the Performance Cohort</t>
  </si>
  <si>
    <t>CHART  1 - POPULATIONS IN THE PERFORMANCE COHORT</t>
  </si>
  <si>
    <t>State</t>
  </si>
  <si>
    <t>Goal</t>
  </si>
  <si>
    <t xml:space="preserve">% of </t>
  </si>
  <si>
    <t>J</t>
  </si>
  <si>
    <t>Goal*</t>
  </si>
  <si>
    <t>CHART  2 -  JOB SEEKER OUTCOME SUMMARY</t>
  </si>
  <si>
    <t>M</t>
  </si>
  <si>
    <t>CHART 5 - DISABLED VETERAN OUTCOME SUMMARY</t>
  </si>
  <si>
    <t xml:space="preserve">Cape Cod </t>
  </si>
  <si>
    <t>Frankl/Hampsh</t>
  </si>
  <si>
    <t xml:space="preserve">North Central </t>
  </si>
  <si>
    <t>Metro S/W</t>
  </si>
  <si>
    <t xml:space="preserve">Merrimack </t>
  </si>
  <si>
    <t>Gtr Lowell</t>
  </si>
  <si>
    <t>Gtr NBedford</t>
  </si>
  <si>
    <t>TOTAL</t>
  </si>
  <si>
    <t>Chart 2 - Job Seeker Outcome Summary</t>
  </si>
  <si>
    <t>2  &amp; 3 Qtr</t>
  </si>
  <si>
    <t>2 &amp; 3 Qtr</t>
  </si>
  <si>
    <t>% of</t>
  </si>
  <si>
    <t>H=G/F</t>
  </si>
  <si>
    <t>CHART  3 -  UI CLAIMANT OUTCOME SUMMARY</t>
  </si>
  <si>
    <t>CHART 6 - DVOP DISABLED VETERAN OUTCOME SUMMARY</t>
  </si>
  <si>
    <t>Earnings**</t>
  </si>
  <si>
    <t>H</t>
  </si>
  <si>
    <t>I=H/G</t>
  </si>
  <si>
    <t>Chart 6 - DVOP Disabled Veteran Outcome Summary</t>
  </si>
  <si>
    <t>L</t>
  </si>
  <si>
    <t>Goal**</t>
  </si>
  <si>
    <t>Unweighted</t>
  </si>
  <si>
    <t>Rate</t>
  </si>
  <si>
    <t>Ent'd Emply</t>
  </si>
  <si>
    <t>Rate*</t>
  </si>
  <si>
    <t>Weighted</t>
  </si>
  <si>
    <t>* EE Rate is a weighted rate based on Veterans receiving intensive services.  See VPL 05-08 for details.</t>
  </si>
  <si>
    <t>South Shore</t>
  </si>
  <si>
    <t>Compiled by Massachusetts Department of Career Services</t>
  </si>
  <si>
    <t>Intensive</t>
  </si>
  <si>
    <t>Services</t>
  </si>
  <si>
    <t>N=M/I</t>
  </si>
  <si>
    <t>Chart 7 - DVOP Consolidated Veteran Outcome Summary</t>
  </si>
  <si>
    <r>
      <t xml:space="preserve">EE Rate Base:  Job Seekers who exited during the cohort period excluding those who were employed at registration or who left for medical or institutionalized reasons.                                                                                                                                                                                                                                                                                                                         EE Number:  Job Seekers in the EE Rate Base who are employed in the first quarter after their exit quarter.
ER Rate Base:  Job Seekers who exited during the cohort period and who are employed in the first quarter after their exit quarter.
ER Number:  Job Seekers in the Employment Retention Rate Base who are employed in both the second and third quarters after the exit quarter.
Average Earnings:   The average of the 2nd quarter earnings and of the 3rd quarter earnings after the exit quarter of those Job Seekers who exited during the cohort period and who have a wage match in the first, second and third quarters after their exit quarter.
</t>
    </r>
    <r>
      <rPr>
        <b/>
        <sz val="10"/>
        <rFont val="Times New Roman"/>
        <family val="1"/>
      </rPr>
      <t xml:space="preserve">
Performance Data are based on a rolling four quarter period, refer to Tab 13 to see report period cohorts.</t>
    </r>
  </si>
  <si>
    <r>
      <t xml:space="preserve">EE Rate Base:  Job Seekers who exited during the cohort period excluding those who were employed at registration or who left for medical or institutionalized reasons.                                                                                                                                                                                                                                                                                                                         EE Number:  Job Seekers in the EE Rate Base who are employed in the first quarter after their exit quarter.
ER Rate Base:  Job Seekers who exited during the cohort period and who are employed in the first quarter after their exit quarter.
ER Number:  Job Seekers in the Employment Retention Rate Base who are employed in both the second and third quarters after the exit quarter.
Average Earnings:   The average of the 2nd quarter earnings and of the 3rd quarter earnings after the exit quarter of those Job Seekers who exited during the cohort period and who have a wage match in the first, second and third quarters after their exit quarter.
</t>
    </r>
    <r>
      <rPr>
        <b/>
        <sz val="10"/>
        <rFont val="Times New Roman"/>
        <family val="1"/>
      </rPr>
      <t xml:space="preserve">
Performance Data are based on a rolling four quarter period, refer to Tab 13 to see report period cohorts.</t>
    </r>
  </si>
  <si>
    <t>*State Goals for All Job Seekers:   EE Rate = 57%    ER Rate = 85%      2nd &amp; 3rd Quarter Average Earnings = $17,500</t>
  </si>
  <si>
    <r>
      <t>*State Goals</t>
    </r>
    <r>
      <rPr>
        <sz val="10"/>
        <rFont val="Times New Roman"/>
        <family val="1"/>
      </rPr>
      <t>:   EE Rate = 49%       ER Rate = 79%        2nd &amp; 3rd Quarter Average Earnings = $18,800</t>
    </r>
  </si>
  <si>
    <r>
      <t>*State Goals</t>
    </r>
    <r>
      <rPr>
        <sz val="10"/>
        <rFont val="Times New Roman"/>
        <family val="1"/>
      </rPr>
      <t>:   EE Rate = 43%       ER Rate = 79%        2nd &amp; 3rd Quarter Average Earnings = $19,900</t>
    </r>
  </si>
  <si>
    <r>
      <t>*State Goals</t>
    </r>
    <r>
      <rPr>
        <sz val="10"/>
        <rFont val="Times New Roman"/>
        <family val="1"/>
      </rPr>
      <t>:   EE Rate = 43%       ER Rate = 79%        2nd &amp; 3rd Quarter Average Earnings = $19,000</t>
    </r>
  </si>
  <si>
    <r>
      <t>**State Goals</t>
    </r>
    <r>
      <rPr>
        <sz val="10"/>
        <rFont val="Times New Roman"/>
        <family val="1"/>
      </rPr>
      <t>:   EE Rate = 60%       ER Rate = 79%        2nd &amp; 3rd Quarter Average Earnings = $19,000</t>
    </r>
  </si>
  <si>
    <t>CHART 7 - DVOP VETERAN OUTCOME SUMMARY</t>
  </si>
  <si>
    <t>FY15 QUARTER ENDING JUNE 30, 2015</t>
  </si>
  <si>
    <t>Report Date: 06/30/2015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</si>
</sst>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"/>
    <numFmt numFmtId="173" formatCode="0.000"/>
    <numFmt numFmtId="174" formatCode="_(* #,##0.0_);_(* \(#,##0.0\);_(* &quot;-&quot;??_);_(@_)"/>
    <numFmt numFmtId="175" formatCode="_(* #,##0_);_(* \(#,##0\);_(* &quot;-&quot;??_);_(@_)"/>
    <numFmt numFmtId="176" formatCode="0.0000%"/>
    <numFmt numFmtId="177" formatCode="_(* #,##0.000_);_(* \(#,##0.000\);_(* &quot;-&quot;??_);_(@_)"/>
    <numFmt numFmtId="178" formatCode="_(* #,##0.0000_);_(* \(#,##0.0000\);_(* &quot;-&quot;??_);_(@_)"/>
    <numFmt numFmtId="179" formatCode="0.00000000000%"/>
    <numFmt numFmtId="180" formatCode="&quot;$&quot;#,##0.0_);\(&quot;$&quot;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[$%-409]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4" fillId="0" borderId="0">
      <alignment vertical="top"/>
      <protection/>
    </xf>
    <xf numFmtId="0" fontId="14" fillId="0" borderId="0">
      <alignment vertical="top"/>
      <protection/>
    </xf>
    <xf numFmtId="0" fontId="32" fillId="0" borderId="0">
      <alignment vertical="top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left" indent="15"/>
    </xf>
    <xf numFmtId="0" fontId="5" fillId="0" borderId="10" xfId="0" applyFont="1" applyBorder="1" applyAlignment="1">
      <alignment horizontal="left" indent="1"/>
    </xf>
    <xf numFmtId="0" fontId="6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5" fillId="0" borderId="13" xfId="0" applyFont="1" applyBorder="1" applyAlignment="1">
      <alignment vertical="center"/>
    </xf>
    <xf numFmtId="3" fontId="5" fillId="0" borderId="14" xfId="0" applyNumberFormat="1" applyFont="1" applyFill="1" applyBorder="1" applyAlignment="1">
      <alignment horizontal="center" vertical="center"/>
    </xf>
    <xf numFmtId="9" fontId="5" fillId="0" borderId="15" xfId="62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" fontId="5" fillId="0" borderId="18" xfId="0" applyNumberFormat="1" applyFont="1" applyFill="1" applyBorder="1" applyAlignment="1">
      <alignment horizontal="center" vertical="center"/>
    </xf>
    <xf numFmtId="9" fontId="5" fillId="0" borderId="19" xfId="62" applyFont="1" applyFill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3" fontId="10" fillId="0" borderId="21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9" fontId="10" fillId="0" borderId="27" xfId="62" applyFont="1" applyFill="1" applyBorder="1" applyAlignment="1">
      <alignment horizontal="center" vertical="center"/>
    </xf>
    <xf numFmtId="9" fontId="10" fillId="0" borderId="27" xfId="62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11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11" fillId="0" borderId="32" xfId="0" applyFont="1" applyBorder="1" applyAlignment="1">
      <alignment/>
    </xf>
    <xf numFmtId="3" fontId="5" fillId="0" borderId="33" xfId="0" applyNumberFormat="1" applyFont="1" applyFill="1" applyBorder="1" applyAlignment="1">
      <alignment horizontal="center" vertical="center"/>
    </xf>
    <xf numFmtId="9" fontId="5" fillId="0" borderId="34" xfId="62" applyNumberFormat="1" applyFont="1" applyFill="1" applyBorder="1" applyAlignment="1">
      <alignment horizontal="center" vertical="center"/>
    </xf>
    <xf numFmtId="9" fontId="5" fillId="0" borderId="34" xfId="62" applyFont="1" applyFill="1" applyBorder="1" applyAlignment="1">
      <alignment horizontal="center" vertical="center"/>
    </xf>
    <xf numFmtId="3" fontId="5" fillId="0" borderId="35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9" fontId="10" fillId="0" borderId="37" xfId="62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indent="15"/>
    </xf>
    <xf numFmtId="3" fontId="5" fillId="0" borderId="44" xfId="0" applyNumberFormat="1" applyFont="1" applyFill="1" applyBorder="1" applyAlignment="1">
      <alignment horizontal="center" vertical="center"/>
    </xf>
    <xf numFmtId="3" fontId="10" fillId="0" borderId="45" xfId="0" applyNumberFormat="1" applyFont="1" applyFill="1" applyBorder="1" applyAlignment="1">
      <alignment horizontal="center" vertical="center"/>
    </xf>
    <xf numFmtId="3" fontId="5" fillId="0" borderId="46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/>
    </xf>
    <xf numFmtId="3" fontId="5" fillId="0" borderId="48" xfId="0" applyNumberFormat="1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/>
    </xf>
    <xf numFmtId="9" fontId="5" fillId="0" borderId="54" xfId="62" applyNumberFormat="1" applyFont="1" applyFill="1" applyBorder="1" applyAlignment="1">
      <alignment horizontal="center" vertical="center"/>
    </xf>
    <xf numFmtId="9" fontId="5" fillId="0" borderId="0" xfId="62" applyNumberFormat="1" applyFont="1" applyFill="1" applyBorder="1" applyAlignment="1">
      <alignment horizontal="center" vertical="center"/>
    </xf>
    <xf numFmtId="9" fontId="5" fillId="0" borderId="55" xfId="62" applyFont="1" applyFill="1" applyBorder="1" applyAlignment="1">
      <alignment horizontal="center" vertical="center"/>
    </xf>
    <xf numFmtId="9" fontId="5" fillId="0" borderId="56" xfId="62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9" fontId="5" fillId="0" borderId="24" xfId="0" applyNumberFormat="1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9" fontId="5" fillId="0" borderId="61" xfId="0" applyNumberFormat="1" applyFont="1" applyBorder="1" applyAlignment="1">
      <alignment horizontal="center" vertical="center" wrapText="1"/>
    </xf>
    <xf numFmtId="165" fontId="5" fillId="0" borderId="55" xfId="44" applyNumberFormat="1" applyFont="1" applyFill="1" applyBorder="1" applyAlignment="1">
      <alignment horizontal="center" vertical="center"/>
    </xf>
    <xf numFmtId="165" fontId="5" fillId="0" borderId="62" xfId="44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63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3" fontId="5" fillId="0" borderId="66" xfId="0" applyNumberFormat="1" applyFont="1" applyFill="1" applyBorder="1" applyAlignment="1">
      <alignment horizontal="center" vertical="center"/>
    </xf>
    <xf numFmtId="3" fontId="5" fillId="0" borderId="67" xfId="0" applyNumberFormat="1" applyFont="1" applyFill="1" applyBorder="1" applyAlignment="1">
      <alignment horizontal="center" vertical="center"/>
    </xf>
    <xf numFmtId="9" fontId="5" fillId="0" borderId="46" xfId="62" applyFont="1" applyFill="1" applyBorder="1" applyAlignment="1">
      <alignment horizontal="center" vertical="center"/>
    </xf>
    <xf numFmtId="9" fontId="5" fillId="0" borderId="47" xfId="62" applyFont="1" applyFill="1" applyBorder="1" applyAlignment="1">
      <alignment horizontal="center" vertical="center"/>
    </xf>
    <xf numFmtId="9" fontId="5" fillId="0" borderId="67" xfId="62" applyFont="1" applyFill="1" applyBorder="1" applyAlignment="1">
      <alignment horizontal="center" vertical="center"/>
    </xf>
    <xf numFmtId="9" fontId="10" fillId="0" borderId="45" xfId="62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3" fontId="12" fillId="0" borderId="56" xfId="0" applyNumberFormat="1" applyFont="1" applyBorder="1" applyAlignment="1">
      <alignment horizontal="center" vertical="center" wrapText="1"/>
    </xf>
    <xf numFmtId="3" fontId="12" fillId="0" borderId="70" xfId="0" applyNumberFormat="1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0" xfId="0" applyFont="1" applyBorder="1" applyAlignment="1">
      <alignment vertical="center"/>
    </xf>
    <xf numFmtId="165" fontId="5" fillId="0" borderId="70" xfId="44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9" fontId="10" fillId="0" borderId="71" xfId="62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left" wrapText="1"/>
    </xf>
    <xf numFmtId="9" fontId="5" fillId="0" borderId="73" xfId="62" applyFont="1" applyFill="1" applyBorder="1" applyAlignment="1">
      <alignment horizontal="center" vertical="center"/>
    </xf>
    <xf numFmtId="9" fontId="10" fillId="0" borderId="74" xfId="62" applyFont="1" applyFill="1" applyBorder="1" applyAlignment="1">
      <alignment horizontal="center" vertical="center"/>
    </xf>
    <xf numFmtId="9" fontId="5" fillId="0" borderId="46" xfId="62" applyNumberFormat="1" applyFont="1" applyFill="1" applyBorder="1" applyAlignment="1">
      <alignment horizontal="center" vertical="center"/>
    </xf>
    <xf numFmtId="9" fontId="5" fillId="0" borderId="47" xfId="62" applyNumberFormat="1" applyFont="1" applyFill="1" applyBorder="1" applyAlignment="1">
      <alignment horizontal="center" vertical="center"/>
    </xf>
    <xf numFmtId="9" fontId="5" fillId="0" borderId="67" xfId="62" applyNumberFormat="1" applyFont="1" applyFill="1" applyBorder="1" applyAlignment="1">
      <alignment horizontal="center" vertical="center"/>
    </xf>
    <xf numFmtId="9" fontId="10" fillId="0" borderId="45" xfId="62" applyNumberFormat="1" applyFont="1" applyFill="1" applyBorder="1" applyAlignment="1">
      <alignment horizontal="center" vertical="center"/>
    </xf>
    <xf numFmtId="9" fontId="5" fillId="0" borderId="69" xfId="62" applyNumberFormat="1" applyFont="1" applyFill="1" applyBorder="1" applyAlignment="1">
      <alignment horizontal="center" vertical="center"/>
    </xf>
    <xf numFmtId="9" fontId="5" fillId="0" borderId="15" xfId="62" applyNumberFormat="1" applyFont="1" applyFill="1" applyBorder="1" applyAlignment="1">
      <alignment horizontal="center" vertical="center"/>
    </xf>
    <xf numFmtId="5" fontId="5" fillId="0" borderId="75" xfId="44" applyNumberFormat="1" applyFont="1" applyFill="1" applyBorder="1" applyAlignment="1">
      <alignment horizontal="center" vertical="center"/>
    </xf>
    <xf numFmtId="5" fontId="5" fillId="0" borderId="76" xfId="44" applyNumberFormat="1" applyFont="1" applyFill="1" applyBorder="1" applyAlignment="1">
      <alignment horizontal="center" vertical="center"/>
    </xf>
    <xf numFmtId="5" fontId="5" fillId="0" borderId="77" xfId="44" applyNumberFormat="1" applyFont="1" applyFill="1" applyBorder="1" applyAlignment="1">
      <alignment horizontal="center" vertical="center"/>
    </xf>
    <xf numFmtId="5" fontId="10" fillId="0" borderId="78" xfId="44" applyNumberFormat="1" applyFont="1" applyFill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8" fillId="0" borderId="31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79" xfId="0" applyFont="1" applyBorder="1" applyAlignment="1">
      <alignment vertical="center"/>
    </xf>
    <xf numFmtId="3" fontId="10" fillId="0" borderId="80" xfId="0" applyNumberFormat="1" applyFont="1" applyFill="1" applyBorder="1" applyAlignment="1">
      <alignment horizontal="center" vertical="center"/>
    </xf>
    <xf numFmtId="9" fontId="10" fillId="0" borderId="81" xfId="62" applyNumberFormat="1" applyFont="1" applyFill="1" applyBorder="1" applyAlignment="1">
      <alignment horizontal="center" vertical="center"/>
    </xf>
    <xf numFmtId="165" fontId="10" fillId="0" borderId="80" xfId="44" applyNumberFormat="1" applyFont="1" applyFill="1" applyBorder="1" applyAlignment="1">
      <alignment horizontal="center" vertical="center"/>
    </xf>
    <xf numFmtId="9" fontId="5" fillId="0" borderId="82" xfId="62" applyFont="1" applyBorder="1" applyAlignment="1">
      <alignment horizontal="center" vertical="center"/>
    </xf>
    <xf numFmtId="9" fontId="5" fillId="0" borderId="83" xfId="62" applyFont="1" applyBorder="1" applyAlignment="1">
      <alignment horizontal="center" vertical="center"/>
    </xf>
    <xf numFmtId="9" fontId="5" fillId="0" borderId="84" xfId="62" applyFont="1" applyBorder="1" applyAlignment="1">
      <alignment horizontal="center" vertical="center"/>
    </xf>
    <xf numFmtId="9" fontId="10" fillId="0" borderId="37" xfId="62" applyFont="1" applyBorder="1" applyAlignment="1">
      <alignment horizontal="center" vertical="center"/>
    </xf>
    <xf numFmtId="9" fontId="5" fillId="0" borderId="33" xfId="62" applyFont="1" applyFill="1" applyBorder="1" applyAlignment="1">
      <alignment horizontal="center" vertical="center"/>
    </xf>
    <xf numFmtId="9" fontId="5" fillId="0" borderId="0" xfId="62" applyFont="1" applyAlignment="1">
      <alignment vertical="center"/>
    </xf>
    <xf numFmtId="9" fontId="5" fillId="0" borderId="85" xfId="62" applyNumberFormat="1" applyFont="1" applyFill="1" applyBorder="1" applyAlignment="1">
      <alignment horizontal="center" vertical="center"/>
    </xf>
    <xf numFmtId="9" fontId="10" fillId="0" borderId="69" xfId="62" applyNumberFormat="1" applyFont="1" applyFill="1" applyBorder="1" applyAlignment="1">
      <alignment horizontal="center" vertical="center"/>
    </xf>
    <xf numFmtId="9" fontId="5" fillId="0" borderId="86" xfId="62" applyNumberFormat="1" applyFont="1" applyFill="1" applyBorder="1" applyAlignment="1">
      <alignment horizontal="center" vertical="center"/>
    </xf>
    <xf numFmtId="9" fontId="5" fillId="0" borderId="27" xfId="62" applyFont="1" applyFill="1" applyBorder="1" applyAlignment="1">
      <alignment horizontal="center" vertical="center"/>
    </xf>
    <xf numFmtId="9" fontId="5" fillId="0" borderId="87" xfId="62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9" fontId="5" fillId="0" borderId="88" xfId="62" applyNumberFormat="1" applyFont="1" applyFill="1" applyBorder="1" applyAlignment="1">
      <alignment horizontal="center" vertical="center"/>
    </xf>
    <xf numFmtId="9" fontId="10" fillId="0" borderId="37" xfId="6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8" fillId="0" borderId="89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90" xfId="0" applyBorder="1" applyAlignment="1">
      <alignment horizontal="center"/>
    </xf>
    <xf numFmtId="0" fontId="8" fillId="0" borderId="89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89" xfId="0" applyFont="1" applyBorder="1" applyAlignment="1">
      <alignment horizontal="left" vertical="center"/>
    </xf>
    <xf numFmtId="0" fontId="0" fillId="0" borderId="72" xfId="0" applyFont="1" applyBorder="1" applyAlignment="1">
      <alignment horizontal="left" vertical="center"/>
    </xf>
    <xf numFmtId="0" fontId="0" fillId="0" borderId="43" xfId="0" applyFont="1" applyBorder="1" applyAlignment="1">
      <alignment vertical="center"/>
    </xf>
    <xf numFmtId="0" fontId="0" fillId="0" borderId="90" xfId="0" applyFont="1" applyBorder="1" applyAlignment="1">
      <alignment vertical="center"/>
    </xf>
    <xf numFmtId="0" fontId="10" fillId="0" borderId="8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89" xfId="0" applyFont="1" applyBorder="1" applyAlignment="1">
      <alignment horizontal="left" vertical="center"/>
    </xf>
    <xf numFmtId="0" fontId="10" fillId="0" borderId="72" xfId="0" applyFont="1" applyBorder="1" applyAlignment="1">
      <alignment horizontal="left" vertical="center"/>
    </xf>
    <xf numFmtId="0" fontId="10" fillId="0" borderId="90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33" sqref="A33"/>
    </sheetView>
  </sheetViews>
  <sheetFormatPr defaultColWidth="9.140625" defaultRowHeight="12.75"/>
  <cols>
    <col min="9" max="9" width="9.28125" style="0" customWidth="1"/>
  </cols>
  <sheetData>
    <row r="1" spans="1:13" ht="19.5" thickBot="1">
      <c r="A1" s="11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9.5" thickTop="1">
      <c r="A2" s="17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ht="20.25" customHeight="1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4"/>
    </row>
    <row r="4" spans="1:13" ht="18.75">
      <c r="A4" s="175" t="s">
        <v>50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7"/>
    </row>
    <row r="5" spans="1:13" ht="18.75">
      <c r="A5" s="175" t="s">
        <v>111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8.75">
      <c r="A6" s="14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38"/>
    </row>
    <row r="7" spans="1:13" ht="12.75">
      <c r="A7" s="39"/>
      <c r="B7" s="40"/>
      <c r="C7" s="40"/>
      <c r="F7" s="40"/>
      <c r="G7" s="40"/>
      <c r="H7" s="40"/>
      <c r="I7" s="40"/>
      <c r="J7" s="40"/>
      <c r="K7" s="40"/>
      <c r="L7" s="40"/>
      <c r="M7" s="38"/>
    </row>
    <row r="8" spans="1:13" ht="18.75">
      <c r="A8" s="15"/>
      <c r="B8" s="40"/>
      <c r="C8" s="40"/>
      <c r="D8" s="75" t="s">
        <v>26</v>
      </c>
      <c r="E8" s="40"/>
      <c r="F8" s="40"/>
      <c r="G8" s="40"/>
      <c r="H8" s="40"/>
      <c r="I8" s="40"/>
      <c r="J8" s="40"/>
      <c r="K8" s="40"/>
      <c r="L8" s="40"/>
      <c r="M8" s="38"/>
    </row>
    <row r="9" spans="1:13" ht="15.75">
      <c r="A9" s="39"/>
      <c r="B9" s="40"/>
      <c r="C9" s="40"/>
      <c r="D9" s="40"/>
      <c r="E9" s="40"/>
      <c r="F9" s="13"/>
      <c r="G9" s="13"/>
      <c r="H9" s="13"/>
      <c r="I9" s="13"/>
      <c r="J9" s="13"/>
      <c r="K9" s="13"/>
      <c r="L9" s="13"/>
      <c r="M9" s="18"/>
    </row>
    <row r="10" spans="1:14" ht="15.75">
      <c r="A10" s="15"/>
      <c r="B10" s="40"/>
      <c r="C10" s="40"/>
      <c r="D10" s="40"/>
      <c r="E10" s="13" t="s">
        <v>60</v>
      </c>
      <c r="F10" s="40"/>
      <c r="G10" s="40"/>
      <c r="H10" s="40"/>
      <c r="I10" s="40"/>
      <c r="J10" s="40"/>
      <c r="K10" s="40"/>
      <c r="L10" s="40"/>
      <c r="M10" s="38"/>
      <c r="N10" s="12"/>
    </row>
    <row r="11" spans="1:13" ht="12.7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38"/>
    </row>
    <row r="12" spans="1:13" ht="18.75">
      <c r="A12" s="15"/>
      <c r="B12" s="40"/>
      <c r="C12" s="40"/>
      <c r="D12" s="75" t="s">
        <v>27</v>
      </c>
      <c r="E12" s="40"/>
      <c r="F12" s="40"/>
      <c r="G12" s="40"/>
      <c r="H12" s="40"/>
      <c r="I12" s="40"/>
      <c r="J12" s="40"/>
      <c r="K12" s="40"/>
      <c r="L12" s="40"/>
      <c r="M12" s="38"/>
    </row>
    <row r="13" spans="1:13" ht="15.75">
      <c r="A13" s="39"/>
      <c r="B13" s="57"/>
      <c r="C13" s="57"/>
      <c r="D13" s="40"/>
      <c r="E13" s="40"/>
      <c r="F13" s="57"/>
      <c r="G13" s="40"/>
      <c r="H13" s="40"/>
      <c r="I13" s="40"/>
      <c r="J13" s="40"/>
      <c r="K13" s="40"/>
      <c r="L13" s="40"/>
      <c r="M13" s="38"/>
    </row>
    <row r="14" spans="1:13" ht="12.75" customHeight="1">
      <c r="A14" s="39"/>
      <c r="B14" s="58"/>
      <c r="C14" s="40"/>
      <c r="D14" s="57"/>
      <c r="E14" s="57" t="s">
        <v>78</v>
      </c>
      <c r="F14" s="40"/>
      <c r="G14" s="40"/>
      <c r="H14" s="40"/>
      <c r="I14" s="40"/>
      <c r="J14" s="40"/>
      <c r="K14" s="40"/>
      <c r="L14" s="40"/>
      <c r="M14" s="38"/>
    </row>
    <row r="15" spans="1:13" ht="15.75">
      <c r="A15" s="39"/>
      <c r="B15" s="13"/>
      <c r="C15" s="13"/>
      <c r="D15" s="40"/>
      <c r="E15" s="40"/>
      <c r="F15" s="40"/>
      <c r="G15" s="40"/>
      <c r="H15" s="40"/>
      <c r="I15" s="40"/>
      <c r="J15" s="40"/>
      <c r="K15" s="40"/>
      <c r="L15" s="40"/>
      <c r="M15" s="38"/>
    </row>
    <row r="16" spans="1:13" ht="12.75" customHeight="1">
      <c r="A16" s="39"/>
      <c r="B16" s="58"/>
      <c r="C16" s="40"/>
      <c r="D16" s="13"/>
      <c r="E16" s="13" t="s">
        <v>57</v>
      </c>
      <c r="F16" s="40"/>
      <c r="G16" s="40"/>
      <c r="H16" s="40"/>
      <c r="I16" s="40"/>
      <c r="J16" s="40"/>
      <c r="K16" s="40"/>
      <c r="L16" s="40"/>
      <c r="M16" s="38"/>
    </row>
    <row r="17" spans="1:13" ht="15.75">
      <c r="A17" s="39"/>
      <c r="B17" s="13"/>
      <c r="C17" s="13"/>
      <c r="D17" s="40"/>
      <c r="E17" s="40"/>
      <c r="F17" s="40"/>
      <c r="G17" s="40"/>
      <c r="H17" s="40"/>
      <c r="I17" s="40"/>
      <c r="J17" s="40"/>
      <c r="K17" s="40"/>
      <c r="L17" s="40"/>
      <c r="M17" s="38"/>
    </row>
    <row r="18" spans="1:13" ht="12.75" customHeight="1">
      <c r="A18" s="39"/>
      <c r="B18" s="58"/>
      <c r="C18" s="40"/>
      <c r="D18" s="13"/>
      <c r="E18" s="13" t="s">
        <v>58</v>
      </c>
      <c r="F18" s="40"/>
      <c r="G18" s="40"/>
      <c r="H18" s="40"/>
      <c r="I18" s="40"/>
      <c r="J18" s="40"/>
      <c r="K18" s="40"/>
      <c r="L18" s="40"/>
      <c r="M18" s="38"/>
    </row>
    <row r="19" spans="1:13" ht="15.75">
      <c r="A19" s="39"/>
      <c r="B19" s="13"/>
      <c r="C19" s="13"/>
      <c r="D19" s="40"/>
      <c r="E19" s="40"/>
      <c r="F19" s="40"/>
      <c r="G19" s="40"/>
      <c r="H19" s="40"/>
      <c r="I19" s="40"/>
      <c r="J19" s="40"/>
      <c r="K19" s="40"/>
      <c r="L19" s="40"/>
      <c r="M19" s="38"/>
    </row>
    <row r="20" spans="1:13" ht="12.75" customHeight="1">
      <c r="A20" s="39"/>
      <c r="B20" s="58"/>
      <c r="C20" s="40"/>
      <c r="D20" s="13"/>
      <c r="E20" s="13" t="s">
        <v>59</v>
      </c>
      <c r="F20" s="40"/>
      <c r="G20" s="40"/>
      <c r="H20" s="40"/>
      <c r="I20" s="40"/>
      <c r="J20" s="40"/>
      <c r="K20" s="40"/>
      <c r="L20" s="40"/>
      <c r="M20" s="38"/>
    </row>
    <row r="21" spans="1:13" ht="15.75">
      <c r="A21" s="39"/>
      <c r="B21" s="13"/>
      <c r="C21" s="13"/>
      <c r="D21" s="40"/>
      <c r="E21" s="40"/>
      <c r="F21" s="40"/>
      <c r="G21" s="40"/>
      <c r="H21" s="40"/>
      <c r="I21" s="40"/>
      <c r="J21" s="40"/>
      <c r="K21" s="40"/>
      <c r="L21" s="40"/>
      <c r="M21" s="38"/>
    </row>
    <row r="22" spans="1:13" ht="12.75" customHeight="1">
      <c r="A22" s="39"/>
      <c r="B22" s="58"/>
      <c r="C22" s="40"/>
      <c r="D22" s="13"/>
      <c r="E22" s="13" t="s">
        <v>88</v>
      </c>
      <c r="F22" s="40"/>
      <c r="G22" s="40"/>
      <c r="H22" s="40"/>
      <c r="I22" s="40"/>
      <c r="J22" s="40"/>
      <c r="K22" s="40"/>
      <c r="L22" s="40"/>
      <c r="M22" s="38"/>
    </row>
    <row r="23" spans="1:13" ht="15.75">
      <c r="A23" s="39"/>
      <c r="B23" s="13"/>
      <c r="C23" s="13"/>
      <c r="D23" s="40"/>
      <c r="E23" s="40"/>
      <c r="F23" s="40"/>
      <c r="G23" s="40"/>
      <c r="H23" s="40"/>
      <c r="I23" s="40"/>
      <c r="J23" s="40"/>
      <c r="K23" s="40"/>
      <c r="L23" s="40"/>
      <c r="M23" s="38"/>
    </row>
    <row r="24" spans="1:13" ht="12.75" customHeight="1">
      <c r="A24" s="39"/>
      <c r="B24" s="58"/>
      <c r="C24" s="40"/>
      <c r="D24" s="13"/>
      <c r="E24" s="13" t="s">
        <v>102</v>
      </c>
      <c r="F24" s="40"/>
      <c r="G24" s="40"/>
      <c r="H24" s="40"/>
      <c r="I24" s="40"/>
      <c r="J24" s="40"/>
      <c r="K24" s="40"/>
      <c r="L24" s="40"/>
      <c r="M24" s="38"/>
    </row>
    <row r="25" spans="1:13" ht="15.75">
      <c r="A25" s="15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38"/>
    </row>
    <row r="26" spans="1:13" ht="15.75">
      <c r="A26" s="15"/>
      <c r="B26" s="40"/>
      <c r="C26" s="40"/>
      <c r="D26" s="40"/>
      <c r="E26" s="153"/>
      <c r="F26" s="40"/>
      <c r="G26" s="40"/>
      <c r="H26" s="40"/>
      <c r="I26" s="40"/>
      <c r="J26" s="40"/>
      <c r="K26" s="40"/>
      <c r="L26" s="40"/>
      <c r="M26" s="38"/>
    </row>
    <row r="27" spans="1:13" ht="12.75">
      <c r="A27" s="16"/>
      <c r="B27" s="40"/>
      <c r="C27" s="40"/>
      <c r="D27" s="40"/>
      <c r="L27" s="40"/>
      <c r="M27" s="38"/>
    </row>
    <row r="28" spans="1:13" ht="12.75">
      <c r="A28" s="16"/>
      <c r="B28" s="40"/>
      <c r="C28" s="40"/>
      <c r="D28" s="40"/>
      <c r="E28" s="40"/>
      <c r="F28" s="40"/>
      <c r="G28" s="40"/>
      <c r="H28" s="40"/>
      <c r="I28" s="40"/>
      <c r="J28" s="40"/>
      <c r="L28" s="40"/>
      <c r="M28" s="38"/>
    </row>
    <row r="29" spans="1:13" ht="12.75">
      <c r="A29" s="16"/>
      <c r="B29" s="40"/>
      <c r="C29" s="40"/>
      <c r="D29" s="40"/>
      <c r="F29" s="40"/>
      <c r="G29" s="40"/>
      <c r="H29" s="40"/>
      <c r="I29" s="40"/>
      <c r="J29" s="40"/>
      <c r="L29" s="40"/>
      <c r="M29" s="38"/>
    </row>
    <row r="30" spans="1:13" ht="15.75">
      <c r="A30" s="16"/>
      <c r="B30" s="40"/>
      <c r="C30" s="40"/>
      <c r="D30" s="40"/>
      <c r="E30" s="153"/>
      <c r="F30" s="40"/>
      <c r="G30" s="40"/>
      <c r="H30" s="40"/>
      <c r="I30" s="40"/>
      <c r="J30" s="40"/>
      <c r="L30" s="40"/>
      <c r="M30" s="38"/>
    </row>
    <row r="31" spans="1:13" ht="16.5" thickBot="1">
      <c r="A31" s="41"/>
      <c r="B31" s="42"/>
      <c r="C31" s="42"/>
      <c r="D31" s="42"/>
      <c r="E31" s="152"/>
      <c r="F31" s="42"/>
      <c r="G31" s="42"/>
      <c r="H31" s="42"/>
      <c r="I31" s="42"/>
      <c r="J31" s="42"/>
      <c r="K31" s="42"/>
      <c r="L31" s="42"/>
      <c r="M31" s="43"/>
    </row>
    <row r="32" ht="13.5" thickTop="1"/>
    <row r="33" ht="12.75">
      <c r="A33" s="74" t="s">
        <v>24</v>
      </c>
    </row>
    <row r="34" spans="1:13" ht="12.75">
      <c r="A34" s="74" t="s">
        <v>98</v>
      </c>
      <c r="M34" s="169" t="s">
        <v>112</v>
      </c>
    </row>
  </sheetData>
  <sheetProtection/>
  <mergeCells count="3">
    <mergeCell ref="A3:M3"/>
    <mergeCell ref="A4:M4"/>
    <mergeCell ref="A5:M5"/>
  </mergeCells>
  <printOptions horizontalCentered="1" verticalCentered="1"/>
  <pageMargins left="0.5" right="0.5" top="0.44" bottom="0.47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14.00390625" style="2" customWidth="1"/>
    <col min="2" max="2" width="9.140625" style="2" customWidth="1"/>
    <col min="3" max="3" width="8.140625" style="2" customWidth="1"/>
    <col min="4" max="6" width="7.7109375" style="2" customWidth="1"/>
    <col min="7" max="7" width="7.7109375" style="4" customWidth="1"/>
    <col min="8" max="14" width="7.7109375" style="2" customWidth="1"/>
    <col min="15" max="15" width="0" style="2" hidden="1" customWidth="1"/>
    <col min="16" max="16384" width="9.140625" style="2" customWidth="1"/>
  </cols>
  <sheetData>
    <row r="1" spans="1:14" s="1" customFormat="1" ht="24" customHeight="1">
      <c r="A1" s="184" t="s">
        <v>50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6"/>
    </row>
    <row r="2" spans="1:14" s="1" customFormat="1" ht="21.75" customHeight="1">
      <c r="A2" s="181" t="s">
        <v>111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3"/>
    </row>
    <row r="3" spans="1:14" s="1" customFormat="1" ht="21.75" customHeight="1" thickBot="1">
      <c r="A3" s="178" t="s">
        <v>61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80"/>
    </row>
    <row r="4" spans="1:14" s="1" customFormat="1" ht="12.75">
      <c r="A4" s="64" t="s">
        <v>8</v>
      </c>
      <c r="B4" s="67" t="s">
        <v>7</v>
      </c>
      <c r="C4" s="68" t="s">
        <v>9</v>
      </c>
      <c r="D4" s="69" t="s">
        <v>52</v>
      </c>
      <c r="E4" s="71" t="s">
        <v>10</v>
      </c>
      <c r="F4" s="97" t="s">
        <v>53</v>
      </c>
      <c r="G4" s="117" t="s">
        <v>12</v>
      </c>
      <c r="H4" s="118" t="s">
        <v>54</v>
      </c>
      <c r="I4" s="70" t="s">
        <v>13</v>
      </c>
      <c r="J4" s="97" t="s">
        <v>55</v>
      </c>
      <c r="K4" s="98" t="s">
        <v>14</v>
      </c>
      <c r="L4" s="69" t="s">
        <v>56</v>
      </c>
      <c r="M4" s="70" t="s">
        <v>68</v>
      </c>
      <c r="N4" s="67" t="s">
        <v>101</v>
      </c>
    </row>
    <row r="5" spans="1:14" s="3" customFormat="1" ht="12.75">
      <c r="A5" s="54"/>
      <c r="B5" s="106"/>
      <c r="C5" s="107"/>
      <c r="D5" s="108"/>
      <c r="E5" s="119"/>
      <c r="F5" s="109"/>
      <c r="G5" s="122"/>
      <c r="H5" s="123"/>
      <c r="I5" s="107"/>
      <c r="J5" s="109"/>
      <c r="K5" s="110" t="s">
        <v>47</v>
      </c>
      <c r="L5" s="108"/>
      <c r="M5" s="107" t="s">
        <v>49</v>
      </c>
      <c r="N5" s="111"/>
    </row>
    <row r="6" spans="1:14" s="3" customFormat="1" ht="12.75">
      <c r="A6" s="124" t="s">
        <v>28</v>
      </c>
      <c r="B6" s="106" t="s">
        <v>40</v>
      </c>
      <c r="C6" s="107"/>
      <c r="D6" s="108" t="s">
        <v>45</v>
      </c>
      <c r="E6" s="119"/>
      <c r="F6" s="109" t="s">
        <v>45</v>
      </c>
      <c r="G6" s="121"/>
      <c r="H6" s="108" t="s">
        <v>45</v>
      </c>
      <c r="I6" s="107" t="s">
        <v>15</v>
      </c>
      <c r="J6" s="109" t="s">
        <v>45</v>
      </c>
      <c r="K6" s="110" t="s">
        <v>15</v>
      </c>
      <c r="L6" s="108" t="s">
        <v>45</v>
      </c>
      <c r="M6" s="107" t="s">
        <v>15</v>
      </c>
      <c r="N6" s="111" t="s">
        <v>45</v>
      </c>
    </row>
    <row r="7" spans="1:14" s="3" customFormat="1" ht="12.75">
      <c r="A7" s="124" t="s">
        <v>29</v>
      </c>
      <c r="B7" s="106" t="s">
        <v>41</v>
      </c>
      <c r="C7" s="107" t="s">
        <v>44</v>
      </c>
      <c r="D7" s="108" t="s">
        <v>46</v>
      </c>
      <c r="E7" s="119"/>
      <c r="F7" s="109" t="s">
        <v>46</v>
      </c>
      <c r="G7" s="121" t="s">
        <v>47</v>
      </c>
      <c r="H7" s="108" t="s">
        <v>46</v>
      </c>
      <c r="I7" s="107" t="s">
        <v>48</v>
      </c>
      <c r="J7" s="109" t="s">
        <v>46</v>
      </c>
      <c r="K7" s="110" t="s">
        <v>48</v>
      </c>
      <c r="L7" s="108" t="s">
        <v>46</v>
      </c>
      <c r="M7" s="107" t="s">
        <v>99</v>
      </c>
      <c r="N7" s="111" t="s">
        <v>49</v>
      </c>
    </row>
    <row r="8" spans="1:14" s="3" customFormat="1" ht="13.5" thickBot="1">
      <c r="A8" s="125" t="s">
        <v>30</v>
      </c>
      <c r="B8" s="112" t="s">
        <v>42</v>
      </c>
      <c r="C8" s="105" t="s">
        <v>43</v>
      </c>
      <c r="D8" s="113" t="s">
        <v>42</v>
      </c>
      <c r="E8" s="120" t="s">
        <v>15</v>
      </c>
      <c r="F8" s="114" t="s">
        <v>42</v>
      </c>
      <c r="G8" s="115" t="s">
        <v>15</v>
      </c>
      <c r="H8" s="113" t="s">
        <v>42</v>
      </c>
      <c r="I8" s="105" t="s">
        <v>49</v>
      </c>
      <c r="J8" s="114" t="s">
        <v>42</v>
      </c>
      <c r="K8" s="115" t="s">
        <v>49</v>
      </c>
      <c r="L8" s="113" t="s">
        <v>42</v>
      </c>
      <c r="M8" s="105" t="s">
        <v>100</v>
      </c>
      <c r="N8" s="116" t="s">
        <v>15</v>
      </c>
    </row>
    <row r="9" spans="1:14" s="3" customFormat="1" ht="21.75" customHeight="1">
      <c r="A9" s="19" t="s">
        <v>19</v>
      </c>
      <c r="B9" s="92">
        <v>3059</v>
      </c>
      <c r="C9" s="44">
        <v>1440</v>
      </c>
      <c r="D9" s="21">
        <f>+C9/B9</f>
        <v>0.4707420725727362</v>
      </c>
      <c r="E9" s="62">
        <v>230</v>
      </c>
      <c r="F9" s="102">
        <f aca="true" t="shared" si="0" ref="F9:F25">+E9/B9</f>
        <v>0.07518796992481203</v>
      </c>
      <c r="G9" s="62">
        <v>20</v>
      </c>
      <c r="H9" s="21">
        <f>+G9/B9</f>
        <v>0.006538084341288003</v>
      </c>
      <c r="I9" s="62">
        <v>154</v>
      </c>
      <c r="J9" s="101">
        <f>I9/B9</f>
        <v>0.05034324942791762</v>
      </c>
      <c r="K9" s="62">
        <v>17</v>
      </c>
      <c r="L9" s="21">
        <f>+K9/B9</f>
        <v>0.005557371690094802</v>
      </c>
      <c r="M9" s="62">
        <v>141</v>
      </c>
      <c r="N9" s="168">
        <f>M9/I9</f>
        <v>0.9155844155844156</v>
      </c>
    </row>
    <row r="10" spans="1:14" s="3" customFormat="1" ht="21.75" customHeight="1">
      <c r="A10" s="22" t="s">
        <v>0</v>
      </c>
      <c r="B10" s="93">
        <v>17279</v>
      </c>
      <c r="C10" s="44">
        <v>7940</v>
      </c>
      <c r="D10" s="21">
        <f aca="true" t="shared" si="1" ref="D10:D23">+C10/B10</f>
        <v>0.4595173331790034</v>
      </c>
      <c r="E10" s="62">
        <v>549</v>
      </c>
      <c r="F10" s="102">
        <f t="shared" si="0"/>
        <v>0.03177267202963135</v>
      </c>
      <c r="G10" s="62">
        <v>54</v>
      </c>
      <c r="H10" s="21">
        <f aca="true" t="shared" si="2" ref="H10:H25">+G10/B10</f>
        <v>0.003125180855373575</v>
      </c>
      <c r="I10" s="62">
        <v>136</v>
      </c>
      <c r="J10" s="102">
        <f aca="true" t="shared" si="3" ref="J10:J24">I10/B10</f>
        <v>0.007870825857977892</v>
      </c>
      <c r="K10" s="62">
        <v>23</v>
      </c>
      <c r="L10" s="21">
        <f aca="true" t="shared" si="4" ref="L10:L25">+K10/B10</f>
        <v>0.0013310955495109671</v>
      </c>
      <c r="M10" s="62">
        <v>129</v>
      </c>
      <c r="N10" s="46">
        <f>M10/I10</f>
        <v>0.9485294117647058</v>
      </c>
    </row>
    <row r="11" spans="1:14" s="3" customFormat="1" ht="21.75" customHeight="1">
      <c r="A11" s="22" t="s">
        <v>20</v>
      </c>
      <c r="B11" s="93">
        <v>14144</v>
      </c>
      <c r="C11" s="44">
        <v>6796</v>
      </c>
      <c r="D11" s="21">
        <f t="shared" si="1"/>
        <v>0.48048642533936653</v>
      </c>
      <c r="E11" s="62">
        <v>814</v>
      </c>
      <c r="F11" s="102">
        <f t="shared" si="0"/>
        <v>0.05755090497737556</v>
      </c>
      <c r="G11" s="62">
        <v>85</v>
      </c>
      <c r="H11" s="21">
        <f t="shared" si="2"/>
        <v>0.006009615384615385</v>
      </c>
      <c r="I11" s="62">
        <v>407</v>
      </c>
      <c r="J11" s="102">
        <f t="shared" si="3"/>
        <v>0.02877545248868778</v>
      </c>
      <c r="K11" s="62">
        <v>68</v>
      </c>
      <c r="L11" s="21">
        <f t="shared" si="4"/>
        <v>0.004807692307692308</v>
      </c>
      <c r="M11" s="62">
        <v>312</v>
      </c>
      <c r="N11" s="46">
        <f aca="true" t="shared" si="5" ref="N11:N23">M11/I11</f>
        <v>0.7665847665847666</v>
      </c>
    </row>
    <row r="12" spans="1:14" s="3" customFormat="1" ht="21.75" customHeight="1">
      <c r="A12" s="22" t="s">
        <v>21</v>
      </c>
      <c r="B12" s="93">
        <v>5796</v>
      </c>
      <c r="C12" s="44">
        <v>3141</v>
      </c>
      <c r="D12" s="21">
        <f t="shared" si="1"/>
        <v>0.5419254658385093</v>
      </c>
      <c r="E12" s="62">
        <v>314</v>
      </c>
      <c r="F12" s="102">
        <f t="shared" si="0"/>
        <v>0.05417529330572809</v>
      </c>
      <c r="G12" s="62">
        <v>38</v>
      </c>
      <c r="H12" s="21">
        <f t="shared" si="2"/>
        <v>0.006556245686680469</v>
      </c>
      <c r="I12" s="62">
        <v>71</v>
      </c>
      <c r="J12" s="102">
        <f t="shared" si="3"/>
        <v>0.012249827467218772</v>
      </c>
      <c r="K12" s="62">
        <v>27</v>
      </c>
      <c r="L12" s="21">
        <f t="shared" si="4"/>
        <v>0.004658385093167702</v>
      </c>
      <c r="M12" s="62">
        <v>69</v>
      </c>
      <c r="N12" s="46">
        <f t="shared" si="5"/>
        <v>0.971830985915493</v>
      </c>
    </row>
    <row r="13" spans="1:14" s="3" customFormat="1" ht="21.75" customHeight="1">
      <c r="A13" s="22" t="s">
        <v>70</v>
      </c>
      <c r="B13" s="93">
        <v>3160</v>
      </c>
      <c r="C13" s="44">
        <v>2057</v>
      </c>
      <c r="D13" s="21">
        <f t="shared" si="1"/>
        <v>0.6509493670886076</v>
      </c>
      <c r="E13" s="62">
        <v>260</v>
      </c>
      <c r="F13" s="102">
        <f t="shared" si="0"/>
        <v>0.08227848101265822</v>
      </c>
      <c r="G13" s="62">
        <v>22</v>
      </c>
      <c r="H13" s="21">
        <f t="shared" si="2"/>
        <v>0.006962025316455696</v>
      </c>
      <c r="I13" s="62">
        <v>106</v>
      </c>
      <c r="J13" s="102">
        <f t="shared" si="3"/>
        <v>0.03354430379746835</v>
      </c>
      <c r="K13" s="62">
        <v>13</v>
      </c>
      <c r="L13" s="21">
        <f t="shared" si="4"/>
        <v>0.004113924050632912</v>
      </c>
      <c r="M13" s="62">
        <v>99</v>
      </c>
      <c r="N13" s="46">
        <f t="shared" si="5"/>
        <v>0.9339622641509434</v>
      </c>
    </row>
    <row r="14" spans="1:14" s="3" customFormat="1" ht="21.75" customHeight="1">
      <c r="A14" s="22" t="s">
        <v>18</v>
      </c>
      <c r="B14" s="93">
        <v>12796</v>
      </c>
      <c r="C14" s="94">
        <v>8767</v>
      </c>
      <c r="D14" s="21">
        <f t="shared" si="1"/>
        <v>0.6851359799937481</v>
      </c>
      <c r="E14" s="99">
        <v>905</v>
      </c>
      <c r="F14" s="102">
        <f t="shared" si="0"/>
        <v>0.07072522663332291</v>
      </c>
      <c r="G14" s="99">
        <v>112</v>
      </c>
      <c r="H14" s="21">
        <f t="shared" si="2"/>
        <v>0.0087527352297593</v>
      </c>
      <c r="I14" s="99">
        <v>648</v>
      </c>
      <c r="J14" s="102">
        <f t="shared" si="3"/>
        <v>0.05064082525789309</v>
      </c>
      <c r="K14" s="99">
        <v>104</v>
      </c>
      <c r="L14" s="21">
        <f t="shared" si="4"/>
        <v>0.008127539856205065</v>
      </c>
      <c r="M14" s="99">
        <v>599</v>
      </c>
      <c r="N14" s="46">
        <f t="shared" si="5"/>
        <v>0.9243827160493827</v>
      </c>
    </row>
    <row r="15" spans="1:14" s="3" customFormat="1" ht="21.75" customHeight="1">
      <c r="A15" s="19" t="s">
        <v>71</v>
      </c>
      <c r="B15" s="92">
        <v>5386</v>
      </c>
      <c r="C15" s="44">
        <v>2926</v>
      </c>
      <c r="D15" s="21">
        <f t="shared" si="1"/>
        <v>0.5432603044931303</v>
      </c>
      <c r="E15" s="62">
        <v>397</v>
      </c>
      <c r="F15" s="102">
        <f t="shared" si="0"/>
        <v>0.07370961752692165</v>
      </c>
      <c r="G15" s="62">
        <v>50</v>
      </c>
      <c r="H15" s="21">
        <f t="shared" si="2"/>
        <v>0.00928332714444857</v>
      </c>
      <c r="I15" s="62">
        <v>216</v>
      </c>
      <c r="J15" s="102">
        <f t="shared" si="3"/>
        <v>0.04010397326401782</v>
      </c>
      <c r="K15" s="62">
        <v>42</v>
      </c>
      <c r="L15" s="21">
        <f t="shared" si="4"/>
        <v>0.007797994801336799</v>
      </c>
      <c r="M15" s="62">
        <v>194</v>
      </c>
      <c r="N15" s="46">
        <f t="shared" si="5"/>
        <v>0.8981481481481481</v>
      </c>
    </row>
    <row r="16" spans="1:14" s="3" customFormat="1" ht="21.75" customHeight="1">
      <c r="A16" s="22" t="s">
        <v>75</v>
      </c>
      <c r="B16" s="93">
        <v>6252</v>
      </c>
      <c r="C16" s="44">
        <v>4457</v>
      </c>
      <c r="D16" s="21">
        <f t="shared" si="1"/>
        <v>0.7128918746001279</v>
      </c>
      <c r="E16" s="62">
        <v>433</v>
      </c>
      <c r="F16" s="102">
        <f t="shared" si="0"/>
        <v>0.06925783749200255</v>
      </c>
      <c r="G16" s="62">
        <v>39</v>
      </c>
      <c r="H16" s="21">
        <f t="shared" si="2"/>
        <v>0.006238003838771593</v>
      </c>
      <c r="I16" s="62">
        <v>161</v>
      </c>
      <c r="J16" s="102">
        <f t="shared" si="3"/>
        <v>0.025751759436980166</v>
      </c>
      <c r="K16" s="62">
        <v>25</v>
      </c>
      <c r="L16" s="21">
        <f t="shared" si="4"/>
        <v>0.00399872040946897</v>
      </c>
      <c r="M16" s="62">
        <v>128</v>
      </c>
      <c r="N16" s="46">
        <f t="shared" si="5"/>
        <v>0.7950310559006211</v>
      </c>
    </row>
    <row r="17" spans="1:14" s="3" customFormat="1" ht="21.75" customHeight="1">
      <c r="A17" s="22" t="s">
        <v>76</v>
      </c>
      <c r="B17" s="93">
        <v>6135</v>
      </c>
      <c r="C17" s="44">
        <v>2688</v>
      </c>
      <c r="D17" s="21">
        <f t="shared" si="1"/>
        <v>0.43814180929095353</v>
      </c>
      <c r="E17" s="62">
        <v>332</v>
      </c>
      <c r="F17" s="102">
        <f t="shared" si="0"/>
        <v>0.05411572942135289</v>
      </c>
      <c r="G17" s="62">
        <v>46</v>
      </c>
      <c r="H17" s="21">
        <f t="shared" si="2"/>
        <v>0.007497962510187449</v>
      </c>
      <c r="I17" s="62">
        <v>159</v>
      </c>
      <c r="J17" s="102">
        <f t="shared" si="3"/>
        <v>0.02591687041564792</v>
      </c>
      <c r="K17" s="62">
        <v>40</v>
      </c>
      <c r="L17" s="21">
        <f t="shared" si="4"/>
        <v>0.006519967400162999</v>
      </c>
      <c r="M17" s="62">
        <v>123</v>
      </c>
      <c r="N17" s="46">
        <f t="shared" si="5"/>
        <v>0.7735849056603774</v>
      </c>
    </row>
    <row r="18" spans="1:14" s="3" customFormat="1" ht="21.75" customHeight="1">
      <c r="A18" s="22" t="s">
        <v>22</v>
      </c>
      <c r="B18" s="93">
        <v>22959</v>
      </c>
      <c r="C18" s="44">
        <v>9190</v>
      </c>
      <c r="D18" s="21">
        <f t="shared" si="1"/>
        <v>0.40027875778561783</v>
      </c>
      <c r="E18" s="62">
        <v>762</v>
      </c>
      <c r="F18" s="102">
        <f t="shared" si="0"/>
        <v>0.03318959885012413</v>
      </c>
      <c r="G18" s="62">
        <v>112</v>
      </c>
      <c r="H18" s="21">
        <f t="shared" si="2"/>
        <v>0.0048782612483122085</v>
      </c>
      <c r="I18" s="62">
        <v>236</v>
      </c>
      <c r="J18" s="102">
        <f t="shared" si="3"/>
        <v>0.010279193344657869</v>
      </c>
      <c r="K18" s="62">
        <v>79</v>
      </c>
      <c r="L18" s="21">
        <f t="shared" si="4"/>
        <v>0.0034409164162202185</v>
      </c>
      <c r="M18" s="62">
        <v>213</v>
      </c>
      <c r="N18" s="46">
        <f t="shared" si="5"/>
        <v>0.902542372881356</v>
      </c>
    </row>
    <row r="19" spans="1:14" s="3" customFormat="1" ht="21.75" customHeight="1">
      <c r="A19" s="22" t="s">
        <v>74</v>
      </c>
      <c r="B19" s="93">
        <v>9485</v>
      </c>
      <c r="C19" s="44">
        <v>5776</v>
      </c>
      <c r="D19" s="21">
        <f t="shared" si="1"/>
        <v>0.6089615181866105</v>
      </c>
      <c r="E19" s="62">
        <v>504</v>
      </c>
      <c r="F19" s="102">
        <f t="shared" si="0"/>
        <v>0.053136531365313655</v>
      </c>
      <c r="G19" s="62">
        <v>47</v>
      </c>
      <c r="H19" s="21">
        <f t="shared" si="2"/>
        <v>0.004955192409066948</v>
      </c>
      <c r="I19" s="62">
        <v>163</v>
      </c>
      <c r="J19" s="102">
        <f t="shared" si="3"/>
        <v>0.017185028993147073</v>
      </c>
      <c r="K19" s="62">
        <v>40</v>
      </c>
      <c r="L19" s="21">
        <f t="shared" si="4"/>
        <v>0.004217185028993147</v>
      </c>
      <c r="M19" s="62">
        <v>158</v>
      </c>
      <c r="N19" s="46">
        <f t="shared" si="5"/>
        <v>0.9693251533742331</v>
      </c>
    </row>
    <row r="20" spans="1:14" s="3" customFormat="1" ht="21.75" customHeight="1">
      <c r="A20" s="22" t="s">
        <v>1</v>
      </c>
      <c r="B20" s="93">
        <v>16573</v>
      </c>
      <c r="C20" s="44">
        <v>9984</v>
      </c>
      <c r="D20" s="21">
        <f t="shared" si="1"/>
        <v>0.602425632052133</v>
      </c>
      <c r="E20" s="62">
        <v>825</v>
      </c>
      <c r="F20" s="102">
        <f t="shared" si="0"/>
        <v>0.04977976226392325</v>
      </c>
      <c r="G20" s="62">
        <v>91</v>
      </c>
      <c r="H20" s="21">
        <f t="shared" si="2"/>
        <v>0.00549085862547517</v>
      </c>
      <c r="I20" s="62">
        <v>280</v>
      </c>
      <c r="J20" s="102">
        <f t="shared" si="3"/>
        <v>0.016894949616846677</v>
      </c>
      <c r="K20" s="62">
        <v>60</v>
      </c>
      <c r="L20" s="21">
        <f t="shared" si="4"/>
        <v>0.0036203463464671453</v>
      </c>
      <c r="M20" s="62">
        <v>262</v>
      </c>
      <c r="N20" s="46">
        <f t="shared" si="5"/>
        <v>0.9357142857142857</v>
      </c>
    </row>
    <row r="21" spans="1:14" s="3" customFormat="1" ht="21.75" customHeight="1">
      <c r="A21" s="22" t="s">
        <v>73</v>
      </c>
      <c r="B21" s="93">
        <v>10223</v>
      </c>
      <c r="C21" s="44">
        <v>7464</v>
      </c>
      <c r="D21" s="21">
        <f t="shared" si="1"/>
        <v>0.7301183605595226</v>
      </c>
      <c r="E21" s="62">
        <v>564</v>
      </c>
      <c r="F21" s="102">
        <f t="shared" si="0"/>
        <v>0.05516971534774528</v>
      </c>
      <c r="G21" s="62">
        <v>70</v>
      </c>
      <c r="H21" s="21">
        <f t="shared" si="2"/>
        <v>0.006847305096351365</v>
      </c>
      <c r="I21" s="62">
        <v>248</v>
      </c>
      <c r="J21" s="102">
        <f t="shared" si="3"/>
        <v>0.024259023769930547</v>
      </c>
      <c r="K21" s="62">
        <v>54</v>
      </c>
      <c r="L21" s="21">
        <f t="shared" si="4"/>
        <v>0.00528220678861391</v>
      </c>
      <c r="M21" s="62">
        <v>218</v>
      </c>
      <c r="N21" s="46">
        <f t="shared" si="5"/>
        <v>0.8790322580645161</v>
      </c>
    </row>
    <row r="22" spans="1:14" s="3" customFormat="1" ht="21.75" customHeight="1">
      <c r="A22" s="22" t="s">
        <v>72</v>
      </c>
      <c r="B22" s="93">
        <v>5829</v>
      </c>
      <c r="C22" s="44">
        <v>3892</v>
      </c>
      <c r="D22" s="21">
        <f t="shared" si="1"/>
        <v>0.6676960027448962</v>
      </c>
      <c r="E22" s="62">
        <v>505</v>
      </c>
      <c r="F22" s="102">
        <f t="shared" si="0"/>
        <v>0.08663578658431978</v>
      </c>
      <c r="G22" s="62">
        <v>64</v>
      </c>
      <c r="H22" s="21">
        <f t="shared" si="2"/>
        <v>0.010979584834448447</v>
      </c>
      <c r="I22" s="62">
        <v>296</v>
      </c>
      <c r="J22" s="102">
        <f t="shared" si="3"/>
        <v>0.05078057985932407</v>
      </c>
      <c r="K22" s="62">
        <v>53</v>
      </c>
      <c r="L22" s="21">
        <f t="shared" si="4"/>
        <v>0.00909246869102762</v>
      </c>
      <c r="M22" s="62">
        <v>250</v>
      </c>
      <c r="N22" s="46">
        <f t="shared" si="5"/>
        <v>0.8445945945945946</v>
      </c>
    </row>
    <row r="23" spans="1:14" s="3" customFormat="1" ht="21.75" customHeight="1">
      <c r="A23" s="22" t="s">
        <v>23</v>
      </c>
      <c r="B23" s="93">
        <v>9562</v>
      </c>
      <c r="C23" s="44">
        <v>5236</v>
      </c>
      <c r="D23" s="21">
        <f t="shared" si="1"/>
        <v>0.5475841874084919</v>
      </c>
      <c r="E23" s="62">
        <v>565</v>
      </c>
      <c r="F23" s="102">
        <f t="shared" si="0"/>
        <v>0.059088056891863625</v>
      </c>
      <c r="G23" s="62">
        <v>42</v>
      </c>
      <c r="H23" s="21">
        <f t="shared" si="2"/>
        <v>0.004392386530014641</v>
      </c>
      <c r="I23" s="62">
        <v>313</v>
      </c>
      <c r="J23" s="102">
        <f t="shared" si="3"/>
        <v>0.032733737711775776</v>
      </c>
      <c r="K23" s="62">
        <v>32</v>
      </c>
      <c r="L23" s="21">
        <f t="shared" si="4"/>
        <v>0.003346580213344489</v>
      </c>
      <c r="M23" s="62">
        <v>220</v>
      </c>
      <c r="N23" s="46">
        <f t="shared" si="5"/>
        <v>0.7028753993610224</v>
      </c>
    </row>
    <row r="24" spans="1:14" s="3" customFormat="1" ht="21.75" customHeight="1" thickBot="1">
      <c r="A24" s="22" t="s">
        <v>97</v>
      </c>
      <c r="B24" s="95">
        <v>10277</v>
      </c>
      <c r="C24" s="47">
        <v>6997</v>
      </c>
      <c r="D24" s="25">
        <f>+C24/B24</f>
        <v>0.6808407122701178</v>
      </c>
      <c r="E24" s="100">
        <v>741</v>
      </c>
      <c r="F24" s="103">
        <f t="shared" si="0"/>
        <v>0.07210275372190328</v>
      </c>
      <c r="G24" s="100">
        <v>91</v>
      </c>
      <c r="H24" s="25">
        <f t="shared" si="2"/>
        <v>0.008854724141286368</v>
      </c>
      <c r="I24" s="100">
        <v>449</v>
      </c>
      <c r="J24" s="103">
        <f t="shared" si="3"/>
        <v>0.0436897927410723</v>
      </c>
      <c r="K24" s="100">
        <v>75</v>
      </c>
      <c r="L24" s="25">
        <f t="shared" si="4"/>
        <v>0.007297849566994259</v>
      </c>
      <c r="M24" s="100">
        <v>403</v>
      </c>
      <c r="N24" s="46">
        <f>M24/I24</f>
        <v>0.8975501113585747</v>
      </c>
    </row>
    <row r="25" spans="1:14" s="10" customFormat="1" ht="21.75" customHeight="1" thickBot="1">
      <c r="A25" s="126" t="s">
        <v>77</v>
      </c>
      <c r="B25" s="96">
        <v>170137</v>
      </c>
      <c r="C25" s="48">
        <v>89265</v>
      </c>
      <c r="D25" s="33">
        <f>+C25/B25</f>
        <v>0.5246654166936058</v>
      </c>
      <c r="E25" s="60">
        <v>9433</v>
      </c>
      <c r="F25" s="104">
        <f t="shared" si="0"/>
        <v>0.05544355431211318</v>
      </c>
      <c r="G25" s="60">
        <v>1031</v>
      </c>
      <c r="H25" s="33">
        <f t="shared" si="2"/>
        <v>0.006059822378436201</v>
      </c>
      <c r="I25" s="60">
        <v>4199</v>
      </c>
      <c r="J25" s="104">
        <f>I25/B25</f>
        <v>0.024680110734290602</v>
      </c>
      <c r="K25" s="60">
        <v>776</v>
      </c>
      <c r="L25" s="33">
        <f t="shared" si="4"/>
        <v>0.004561030228580497</v>
      </c>
      <c r="M25" s="60">
        <v>3618</v>
      </c>
      <c r="N25" s="49">
        <f>+M25/I25</f>
        <v>0.8616337223148368</v>
      </c>
    </row>
    <row r="27" ht="12.75">
      <c r="A27" s="128"/>
    </row>
  </sheetData>
  <sheetProtection/>
  <mergeCells count="3">
    <mergeCell ref="A3:N3"/>
    <mergeCell ref="A2:N2"/>
    <mergeCell ref="A1:N1"/>
  </mergeCells>
  <printOptions horizontalCentered="1" verticalCentered="1"/>
  <pageMargins left="0.51" right="0.5" top="0.75" bottom="0.75" header="0.12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21.140625" style="2" customWidth="1"/>
    <col min="2" max="2" width="12.140625" style="2" customWidth="1"/>
    <col min="3" max="4" width="11.28125" style="2" bestFit="1" customWidth="1"/>
    <col min="5" max="5" width="9.421875" style="2" bestFit="1" customWidth="1"/>
    <col min="6" max="8" width="11.28125" style="2" bestFit="1" customWidth="1"/>
    <col min="9" max="9" width="9.421875" style="2" bestFit="1" customWidth="1"/>
    <col min="10" max="10" width="10.421875" style="2" bestFit="1" customWidth="1"/>
    <col min="11" max="11" width="9.421875" style="2" bestFit="1" customWidth="1"/>
    <col min="12" max="12" width="11.00390625" style="2" customWidth="1"/>
    <col min="13" max="13" width="0" style="2" hidden="1" customWidth="1"/>
    <col min="14" max="16384" width="9.140625" style="2" customWidth="1"/>
  </cols>
  <sheetData>
    <row r="1" spans="1:14" s="1" customFormat="1" ht="18.75" customHeight="1">
      <c r="A1" s="187" t="str">
        <f>'1- Populations in Cohort'!A1</f>
        <v>TAB 10 - LABOR EXCHANGE PERFORMANCE SUMMARY </v>
      </c>
      <c r="B1" s="188"/>
      <c r="C1" s="188"/>
      <c r="D1" s="188"/>
      <c r="E1" s="188"/>
      <c r="F1" s="188"/>
      <c r="G1" s="188"/>
      <c r="H1" s="188"/>
      <c r="I1" s="188"/>
      <c r="J1" s="188"/>
      <c r="K1" s="189"/>
      <c r="L1" s="8"/>
      <c r="M1" s="8"/>
      <c r="N1" s="8"/>
    </row>
    <row r="2" spans="1:14" s="1" customFormat="1" ht="18.75" customHeight="1">
      <c r="A2" s="181" t="str">
        <f>'1- Populations in Cohort'!A2</f>
        <v>FY15 QUARTER ENDING JUNE 30, 2015</v>
      </c>
      <c r="B2" s="182"/>
      <c r="C2" s="182"/>
      <c r="D2" s="182"/>
      <c r="E2" s="182"/>
      <c r="F2" s="182"/>
      <c r="G2" s="182"/>
      <c r="H2" s="182"/>
      <c r="I2" s="182"/>
      <c r="J2" s="182"/>
      <c r="K2" s="183"/>
      <c r="L2" s="8"/>
      <c r="M2" s="8"/>
      <c r="N2" s="8"/>
    </row>
    <row r="3" spans="1:14" s="1" customFormat="1" ht="18.75" customHeight="1" thickBot="1">
      <c r="A3" s="181" t="s">
        <v>67</v>
      </c>
      <c r="B3" s="182"/>
      <c r="C3" s="182"/>
      <c r="D3" s="182"/>
      <c r="E3" s="182"/>
      <c r="F3" s="182"/>
      <c r="G3" s="182"/>
      <c r="H3" s="182"/>
      <c r="I3" s="182"/>
      <c r="J3" s="182"/>
      <c r="K3" s="183"/>
      <c r="L3" s="8"/>
      <c r="M3" s="8"/>
      <c r="N3" s="8"/>
    </row>
    <row r="4" spans="1:13" s="1" customFormat="1" ht="12.75">
      <c r="A4" s="64" t="s">
        <v>8</v>
      </c>
      <c r="B4" s="72" t="s">
        <v>7</v>
      </c>
      <c r="C4" s="65" t="s">
        <v>9</v>
      </c>
      <c r="D4" s="65" t="s">
        <v>52</v>
      </c>
      <c r="E4" s="66" t="s">
        <v>10</v>
      </c>
      <c r="F4" s="73" t="s">
        <v>11</v>
      </c>
      <c r="G4" s="65" t="s">
        <v>12</v>
      </c>
      <c r="H4" s="65" t="s">
        <v>82</v>
      </c>
      <c r="I4" s="66" t="s">
        <v>13</v>
      </c>
      <c r="J4" s="71" t="s">
        <v>65</v>
      </c>
      <c r="K4" s="83" t="s">
        <v>14</v>
      </c>
      <c r="L4" s="7"/>
      <c r="M4" s="7"/>
    </row>
    <row r="5" spans="1:11" s="3" customFormat="1" ht="12.75">
      <c r="A5" s="54" t="s">
        <v>28</v>
      </c>
      <c r="B5" s="50" t="s">
        <v>31</v>
      </c>
      <c r="C5" s="51" t="s">
        <v>31</v>
      </c>
      <c r="D5" s="84" t="s">
        <v>31</v>
      </c>
      <c r="E5" s="85" t="s">
        <v>64</v>
      </c>
      <c r="F5" s="53" t="s">
        <v>32</v>
      </c>
      <c r="G5" s="51" t="s">
        <v>32</v>
      </c>
      <c r="H5" s="84" t="s">
        <v>32</v>
      </c>
      <c r="I5" s="85" t="s">
        <v>64</v>
      </c>
      <c r="J5" s="87" t="s">
        <v>79</v>
      </c>
      <c r="K5" s="88" t="s">
        <v>64</v>
      </c>
    </row>
    <row r="6" spans="1:11" s="3" customFormat="1" ht="12.75">
      <c r="A6" s="54" t="s">
        <v>29</v>
      </c>
      <c r="B6" s="50" t="s">
        <v>32</v>
      </c>
      <c r="C6" s="51" t="s">
        <v>32</v>
      </c>
      <c r="D6" s="51" t="s">
        <v>32</v>
      </c>
      <c r="E6" s="52" t="s">
        <v>62</v>
      </c>
      <c r="F6" s="53" t="s">
        <v>34</v>
      </c>
      <c r="G6" s="51" t="s">
        <v>34</v>
      </c>
      <c r="H6" s="51" t="s">
        <v>34</v>
      </c>
      <c r="I6" s="52" t="s">
        <v>62</v>
      </c>
      <c r="J6" s="80" t="s">
        <v>35</v>
      </c>
      <c r="K6" s="56" t="s">
        <v>62</v>
      </c>
    </row>
    <row r="7" spans="1:11" s="3" customFormat="1" ht="13.5" thickBot="1">
      <c r="A7" s="32" t="s">
        <v>30</v>
      </c>
      <c r="B7" s="28" t="s">
        <v>33</v>
      </c>
      <c r="C7" s="29" t="s">
        <v>38</v>
      </c>
      <c r="D7" s="29" t="s">
        <v>39</v>
      </c>
      <c r="E7" s="86" t="s">
        <v>66</v>
      </c>
      <c r="F7" s="31" t="s">
        <v>33</v>
      </c>
      <c r="G7" s="29" t="s">
        <v>37</v>
      </c>
      <c r="H7" s="29" t="s">
        <v>39</v>
      </c>
      <c r="I7" s="86" t="s">
        <v>66</v>
      </c>
      <c r="J7" s="31" t="s">
        <v>36</v>
      </c>
      <c r="K7" s="89" t="s">
        <v>63</v>
      </c>
    </row>
    <row r="8" spans="1:11" s="3" customFormat="1" ht="17.25" customHeight="1">
      <c r="A8" s="19" t="s">
        <v>19</v>
      </c>
      <c r="B8" s="20">
        <v>3405</v>
      </c>
      <c r="C8" s="44">
        <v>1899</v>
      </c>
      <c r="D8" s="78">
        <f>+C8/B8</f>
        <v>0.5577092511013216</v>
      </c>
      <c r="E8" s="21">
        <f>D8/0.57</f>
        <v>0.9784372826338977</v>
      </c>
      <c r="F8" s="44">
        <v>2216</v>
      </c>
      <c r="G8" s="61">
        <v>1779</v>
      </c>
      <c r="H8" s="76">
        <f>+G8/F8</f>
        <v>0.802797833935018</v>
      </c>
      <c r="I8" s="21">
        <f>H8/0.85</f>
        <v>0.9444680399235507</v>
      </c>
      <c r="J8" s="90">
        <v>12060</v>
      </c>
      <c r="K8" s="45">
        <f>(J8/17500)</f>
        <v>0.6891428571428572</v>
      </c>
    </row>
    <row r="9" spans="1:11" s="3" customFormat="1" ht="17.25" customHeight="1">
      <c r="A9" s="22" t="s">
        <v>0</v>
      </c>
      <c r="B9" s="20">
        <v>16502</v>
      </c>
      <c r="C9" s="44">
        <v>9046</v>
      </c>
      <c r="D9" s="78">
        <f aca="true" t="shared" si="0" ref="D9:D24">+C9/B9</f>
        <v>0.5481759786692522</v>
      </c>
      <c r="E9" s="21">
        <f aca="true" t="shared" si="1" ref="E9:E24">D9/0.57</f>
        <v>0.9617122432793899</v>
      </c>
      <c r="F9" s="44">
        <v>10378</v>
      </c>
      <c r="G9" s="62">
        <v>8436</v>
      </c>
      <c r="H9" s="76">
        <f aca="true" t="shared" si="2" ref="H9:H24">+G9/F9</f>
        <v>0.8128733860088649</v>
      </c>
      <c r="I9" s="21">
        <f aca="true" t="shared" si="3" ref="I9:I23">H9/0.85</f>
        <v>0.9563216305986647</v>
      </c>
      <c r="J9" s="91">
        <v>15376</v>
      </c>
      <c r="K9" s="45">
        <f>(J9/17500)</f>
        <v>0.8786285714285714</v>
      </c>
    </row>
    <row r="10" spans="1:11" s="3" customFormat="1" ht="17.25" customHeight="1">
      <c r="A10" s="22" t="s">
        <v>20</v>
      </c>
      <c r="B10" s="20">
        <v>12438</v>
      </c>
      <c r="C10" s="44">
        <v>6999</v>
      </c>
      <c r="D10" s="78">
        <f t="shared" si="0"/>
        <v>0.5627110467920887</v>
      </c>
      <c r="E10" s="21">
        <f t="shared" si="1"/>
        <v>0.9872123627931382</v>
      </c>
      <c r="F10" s="44">
        <v>7920</v>
      </c>
      <c r="G10" s="62">
        <v>6401</v>
      </c>
      <c r="H10" s="76">
        <f t="shared" si="2"/>
        <v>0.8082070707070707</v>
      </c>
      <c r="I10" s="21">
        <f t="shared" si="3"/>
        <v>0.9508318478906714</v>
      </c>
      <c r="J10" s="91">
        <v>15123</v>
      </c>
      <c r="K10" s="45">
        <f aca="true" t="shared" si="4" ref="K10:K24">(J10/17500)</f>
        <v>0.8641714285714286</v>
      </c>
    </row>
    <row r="11" spans="1:11" s="3" customFormat="1" ht="17.25" customHeight="1">
      <c r="A11" s="22" t="s">
        <v>21</v>
      </c>
      <c r="B11" s="20">
        <v>5481</v>
      </c>
      <c r="C11" s="44">
        <v>3082</v>
      </c>
      <c r="D11" s="78">
        <f t="shared" si="0"/>
        <v>0.5623061485130451</v>
      </c>
      <c r="E11" s="21">
        <f t="shared" si="1"/>
        <v>0.9865020149351669</v>
      </c>
      <c r="F11" s="44">
        <v>3634</v>
      </c>
      <c r="G11" s="62">
        <v>3011</v>
      </c>
      <c r="H11" s="76">
        <f t="shared" si="2"/>
        <v>0.8285635663181068</v>
      </c>
      <c r="I11" s="21">
        <f t="shared" si="3"/>
        <v>0.9747806662565962</v>
      </c>
      <c r="J11" s="91">
        <v>14730</v>
      </c>
      <c r="K11" s="45">
        <f t="shared" si="4"/>
        <v>0.8417142857142857</v>
      </c>
    </row>
    <row r="12" spans="1:11" s="3" customFormat="1" ht="17.25" customHeight="1">
      <c r="A12" s="22" t="s">
        <v>4</v>
      </c>
      <c r="B12" s="20">
        <v>3417</v>
      </c>
      <c r="C12" s="44">
        <v>1801</v>
      </c>
      <c r="D12" s="78">
        <f t="shared" si="0"/>
        <v>0.527070529704419</v>
      </c>
      <c r="E12" s="21">
        <f t="shared" si="1"/>
        <v>0.9246851398323142</v>
      </c>
      <c r="F12" s="44">
        <v>2346</v>
      </c>
      <c r="G12" s="62">
        <v>1911</v>
      </c>
      <c r="H12" s="76">
        <f t="shared" si="2"/>
        <v>0.8145780051150895</v>
      </c>
      <c r="I12" s="21">
        <f t="shared" si="3"/>
        <v>0.9583270648412818</v>
      </c>
      <c r="J12" s="91">
        <v>15298</v>
      </c>
      <c r="K12" s="45">
        <f t="shared" si="4"/>
        <v>0.8741714285714286</v>
      </c>
    </row>
    <row r="13" spans="1:11" s="3" customFormat="1" ht="17.25" customHeight="1">
      <c r="A13" s="22" t="s">
        <v>18</v>
      </c>
      <c r="B13" s="20">
        <v>12668</v>
      </c>
      <c r="C13" s="44">
        <v>7173</v>
      </c>
      <c r="D13" s="78">
        <f t="shared" si="0"/>
        <v>0.5662298705399431</v>
      </c>
      <c r="E13" s="21">
        <f t="shared" si="1"/>
        <v>0.993385737789374</v>
      </c>
      <c r="F13" s="44">
        <v>9784</v>
      </c>
      <c r="G13" s="62">
        <v>8128</v>
      </c>
      <c r="H13" s="76">
        <f t="shared" si="2"/>
        <v>0.830744071954211</v>
      </c>
      <c r="I13" s="21">
        <f t="shared" si="3"/>
        <v>0.9773459670049541</v>
      </c>
      <c r="J13" s="91">
        <v>18672</v>
      </c>
      <c r="K13" s="45">
        <f t="shared" si="4"/>
        <v>1.0669714285714287</v>
      </c>
    </row>
    <row r="14" spans="1:11" s="3" customFormat="1" ht="17.25" customHeight="1">
      <c r="A14" s="19" t="s">
        <v>5</v>
      </c>
      <c r="B14" s="20">
        <v>5189</v>
      </c>
      <c r="C14" s="44">
        <v>2975</v>
      </c>
      <c r="D14" s="78">
        <f t="shared" si="0"/>
        <v>0.5733281942570823</v>
      </c>
      <c r="E14" s="21">
        <f t="shared" si="1"/>
        <v>1.005838937293127</v>
      </c>
      <c r="F14" s="44">
        <v>3153</v>
      </c>
      <c r="G14" s="62">
        <v>2610</v>
      </c>
      <c r="H14" s="76">
        <f t="shared" si="2"/>
        <v>0.8277830637488106</v>
      </c>
      <c r="I14" s="21">
        <f t="shared" si="3"/>
        <v>0.9738624279397772</v>
      </c>
      <c r="J14" s="91">
        <v>14820</v>
      </c>
      <c r="K14" s="45">
        <f t="shared" si="4"/>
        <v>0.8468571428571429</v>
      </c>
    </row>
    <row r="15" spans="1:11" s="3" customFormat="1" ht="17.25" customHeight="1">
      <c r="A15" s="22" t="s">
        <v>16</v>
      </c>
      <c r="B15" s="20">
        <v>5787</v>
      </c>
      <c r="C15" s="44">
        <v>3477</v>
      </c>
      <c r="D15" s="78">
        <f t="shared" si="0"/>
        <v>0.60082944530845</v>
      </c>
      <c r="E15" s="21">
        <f t="shared" si="1"/>
        <v>1.0540867461551755</v>
      </c>
      <c r="F15" s="44">
        <v>4111</v>
      </c>
      <c r="G15" s="62">
        <v>3427</v>
      </c>
      <c r="H15" s="76">
        <f t="shared" si="2"/>
        <v>0.8336171247871564</v>
      </c>
      <c r="I15" s="21">
        <f t="shared" si="3"/>
        <v>0.9807260291613605</v>
      </c>
      <c r="J15" s="91">
        <v>19782</v>
      </c>
      <c r="K15" s="45">
        <f t="shared" si="4"/>
        <v>1.1304</v>
      </c>
    </row>
    <row r="16" spans="1:11" s="3" customFormat="1" ht="17.25" customHeight="1">
      <c r="A16" s="22" t="s">
        <v>3</v>
      </c>
      <c r="B16" s="20">
        <v>6263</v>
      </c>
      <c r="C16" s="44">
        <v>3504</v>
      </c>
      <c r="D16" s="78">
        <f t="shared" si="0"/>
        <v>0.5594762893182181</v>
      </c>
      <c r="E16" s="21">
        <f t="shared" si="1"/>
        <v>0.9815373496810845</v>
      </c>
      <c r="F16" s="44">
        <v>4556</v>
      </c>
      <c r="G16" s="62">
        <v>3682</v>
      </c>
      <c r="H16" s="76">
        <f t="shared" si="2"/>
        <v>0.8081650570676031</v>
      </c>
      <c r="I16" s="21">
        <f t="shared" si="3"/>
        <v>0.9507824200795331</v>
      </c>
      <c r="J16" s="91">
        <v>13271</v>
      </c>
      <c r="K16" s="45">
        <f t="shared" si="4"/>
        <v>0.7583428571428571</v>
      </c>
    </row>
    <row r="17" spans="1:11" s="3" customFormat="1" ht="17.25" customHeight="1">
      <c r="A17" s="22" t="s">
        <v>22</v>
      </c>
      <c r="B17" s="20">
        <v>20413</v>
      </c>
      <c r="C17" s="44">
        <v>10590</v>
      </c>
      <c r="D17" s="78">
        <f t="shared" si="0"/>
        <v>0.5187870474697497</v>
      </c>
      <c r="E17" s="21">
        <f t="shared" si="1"/>
        <v>0.91015271485921</v>
      </c>
      <c r="F17" s="44">
        <v>12783</v>
      </c>
      <c r="G17" s="62">
        <v>10144</v>
      </c>
      <c r="H17" s="76">
        <f t="shared" si="2"/>
        <v>0.7935539388250019</v>
      </c>
      <c r="I17" s="21">
        <f t="shared" si="3"/>
        <v>0.9335928692058846</v>
      </c>
      <c r="J17" s="91">
        <v>12426</v>
      </c>
      <c r="K17" s="45">
        <f t="shared" si="4"/>
        <v>0.7100571428571428</v>
      </c>
    </row>
    <row r="18" spans="1:11" s="3" customFormat="1" ht="17.25" customHeight="1">
      <c r="A18" s="22" t="s">
        <v>25</v>
      </c>
      <c r="B18" s="20">
        <v>9165</v>
      </c>
      <c r="C18" s="44">
        <v>5589</v>
      </c>
      <c r="D18" s="78">
        <f t="shared" si="0"/>
        <v>0.6098199672667758</v>
      </c>
      <c r="E18" s="21">
        <f t="shared" si="1"/>
        <v>1.069859591696098</v>
      </c>
      <c r="F18" s="44">
        <v>6537</v>
      </c>
      <c r="G18" s="62">
        <v>5514</v>
      </c>
      <c r="H18" s="76">
        <f t="shared" si="2"/>
        <v>0.8435061955025241</v>
      </c>
      <c r="I18" s="21">
        <f t="shared" si="3"/>
        <v>0.9923602300029696</v>
      </c>
      <c r="J18" s="91">
        <v>17374</v>
      </c>
      <c r="K18" s="45">
        <f t="shared" si="4"/>
        <v>0.9928</v>
      </c>
    </row>
    <row r="19" spans="1:11" s="3" customFormat="1" ht="17.25" customHeight="1">
      <c r="A19" s="22" t="s">
        <v>1</v>
      </c>
      <c r="B19" s="20">
        <v>16006</v>
      </c>
      <c r="C19" s="44">
        <v>9624</v>
      </c>
      <c r="D19" s="78">
        <f t="shared" si="0"/>
        <v>0.6012745220542297</v>
      </c>
      <c r="E19" s="21">
        <f t="shared" si="1"/>
        <v>1.0548675825512803</v>
      </c>
      <c r="F19" s="44">
        <v>11537</v>
      </c>
      <c r="G19" s="62">
        <v>9658</v>
      </c>
      <c r="H19" s="76">
        <f t="shared" si="2"/>
        <v>0.8371327034757736</v>
      </c>
      <c r="I19" s="21">
        <f t="shared" si="3"/>
        <v>0.9848620040891455</v>
      </c>
      <c r="J19" s="91">
        <v>22533</v>
      </c>
      <c r="K19" s="45">
        <f t="shared" si="4"/>
        <v>1.2876</v>
      </c>
    </row>
    <row r="20" spans="1:11" s="3" customFormat="1" ht="17.25" customHeight="1">
      <c r="A20" s="22" t="s">
        <v>2</v>
      </c>
      <c r="B20" s="20">
        <v>9886</v>
      </c>
      <c r="C20" s="44">
        <v>5687</v>
      </c>
      <c r="D20" s="78">
        <f t="shared" si="0"/>
        <v>0.5752579405219502</v>
      </c>
      <c r="E20" s="21">
        <f t="shared" si="1"/>
        <v>1.0092244570560531</v>
      </c>
      <c r="F20" s="44">
        <v>6593</v>
      </c>
      <c r="G20" s="62">
        <v>5615</v>
      </c>
      <c r="H20" s="76">
        <f t="shared" si="2"/>
        <v>0.8516608524192325</v>
      </c>
      <c r="I20" s="21">
        <f t="shared" si="3"/>
        <v>1.0019539440226266</v>
      </c>
      <c r="J20" s="91">
        <v>26508</v>
      </c>
      <c r="K20" s="45">
        <f t="shared" si="4"/>
        <v>1.5147428571428572</v>
      </c>
    </row>
    <row r="21" spans="1:11" s="3" customFormat="1" ht="17.25" customHeight="1">
      <c r="A21" s="22" t="s">
        <v>17</v>
      </c>
      <c r="B21" s="20">
        <v>6515</v>
      </c>
      <c r="C21" s="44">
        <v>3840</v>
      </c>
      <c r="D21" s="78">
        <f t="shared" si="0"/>
        <v>0.5894090560245587</v>
      </c>
      <c r="E21" s="21">
        <f t="shared" si="1"/>
        <v>1.034050975481682</v>
      </c>
      <c r="F21" s="44">
        <v>3716</v>
      </c>
      <c r="G21" s="62">
        <v>3120</v>
      </c>
      <c r="H21" s="76">
        <f t="shared" si="2"/>
        <v>0.8396124865446717</v>
      </c>
      <c r="I21" s="21">
        <f t="shared" si="3"/>
        <v>0.9877793959349079</v>
      </c>
      <c r="J21" s="91">
        <v>18101</v>
      </c>
      <c r="K21" s="45">
        <f t="shared" si="4"/>
        <v>1.0343428571428572</v>
      </c>
    </row>
    <row r="22" spans="1:11" s="3" customFormat="1" ht="17.25" customHeight="1">
      <c r="A22" s="22" t="s">
        <v>23</v>
      </c>
      <c r="B22" s="20">
        <v>9867</v>
      </c>
      <c r="C22" s="44">
        <v>5402</v>
      </c>
      <c r="D22" s="78">
        <f t="shared" si="0"/>
        <v>0.5474815040032431</v>
      </c>
      <c r="E22" s="21">
        <f t="shared" si="1"/>
        <v>0.9604938666723565</v>
      </c>
      <c r="F22" s="44">
        <v>6813</v>
      </c>
      <c r="G22" s="62">
        <v>5503</v>
      </c>
      <c r="H22" s="76">
        <f t="shared" si="2"/>
        <v>0.807720534272714</v>
      </c>
      <c r="I22" s="21">
        <f t="shared" si="3"/>
        <v>0.9502594520855459</v>
      </c>
      <c r="J22" s="91">
        <v>16628</v>
      </c>
      <c r="K22" s="45">
        <f t="shared" si="4"/>
        <v>0.9501714285714286</v>
      </c>
    </row>
    <row r="23" spans="1:12" s="3" customFormat="1" ht="17.25" customHeight="1" thickBot="1">
      <c r="A23" s="23" t="s">
        <v>97</v>
      </c>
      <c r="B23" s="24">
        <v>11076</v>
      </c>
      <c r="C23" s="47">
        <v>5822</v>
      </c>
      <c r="D23" s="79">
        <f t="shared" si="0"/>
        <v>0.5256410256410257</v>
      </c>
      <c r="E23" s="25">
        <f t="shared" si="1"/>
        <v>0.9221772379667118</v>
      </c>
      <c r="F23" s="47">
        <v>6926</v>
      </c>
      <c r="G23" s="100">
        <v>5783</v>
      </c>
      <c r="H23" s="77">
        <f t="shared" si="2"/>
        <v>0.8349696794686687</v>
      </c>
      <c r="I23" s="21">
        <f t="shared" si="3"/>
        <v>0.9823172699631397</v>
      </c>
      <c r="J23" s="127">
        <v>19792</v>
      </c>
      <c r="K23" s="170">
        <f t="shared" si="4"/>
        <v>1.1309714285714285</v>
      </c>
      <c r="L23" s="81"/>
    </row>
    <row r="24" spans="1:12" s="10" customFormat="1" ht="17.25" customHeight="1" thickBot="1">
      <c r="A24" s="26" t="s">
        <v>6</v>
      </c>
      <c r="B24" s="27">
        <v>166590</v>
      </c>
      <c r="C24" s="60">
        <v>94793</v>
      </c>
      <c r="D24" s="104">
        <f t="shared" si="0"/>
        <v>0.5690197490845789</v>
      </c>
      <c r="E24" s="33">
        <f t="shared" si="1"/>
        <v>0.9982802615518929</v>
      </c>
      <c r="F24" s="155">
        <v>112898</v>
      </c>
      <c r="G24" s="60">
        <v>93095</v>
      </c>
      <c r="H24" s="143">
        <f t="shared" si="2"/>
        <v>0.8245938812025013</v>
      </c>
      <c r="I24" s="33">
        <f>H24/0.85</f>
        <v>0.970110448473531</v>
      </c>
      <c r="J24" s="157">
        <v>17812</v>
      </c>
      <c r="K24" s="171">
        <f t="shared" si="4"/>
        <v>1.0178285714285715</v>
      </c>
      <c r="L24" s="82"/>
    </row>
    <row r="25" spans="1:12" s="10" customFormat="1" ht="17.25" customHeight="1">
      <c r="A25" s="193" t="s">
        <v>105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5"/>
      <c r="L25" s="9"/>
    </row>
    <row r="26" spans="1:12" s="6" customFormat="1" ht="122.25" customHeight="1" thickBot="1">
      <c r="A26" s="190" t="s">
        <v>103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2"/>
      <c r="L26" s="5"/>
    </row>
  </sheetData>
  <sheetProtection/>
  <mergeCells count="5">
    <mergeCell ref="A1:K1"/>
    <mergeCell ref="A2:K2"/>
    <mergeCell ref="A3:K3"/>
    <mergeCell ref="A26:K26"/>
    <mergeCell ref="A25:K25"/>
  </mergeCells>
  <printOptions horizontalCentered="1" verticalCentered="1"/>
  <pageMargins left="0.3" right="0.3" top="0.3" bottom="0.3" header="0.12" footer="0.1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21.140625" style="2" customWidth="1"/>
    <col min="2" max="2" width="12.140625" style="2" customWidth="1"/>
    <col min="3" max="4" width="11.28125" style="2" bestFit="1" customWidth="1"/>
    <col min="5" max="5" width="9.421875" style="2" bestFit="1" customWidth="1"/>
    <col min="6" max="8" width="11.28125" style="2" bestFit="1" customWidth="1"/>
    <col min="9" max="9" width="9.421875" style="2" bestFit="1" customWidth="1"/>
    <col min="10" max="10" width="10.421875" style="2" bestFit="1" customWidth="1"/>
    <col min="11" max="11" width="9.421875" style="2" bestFit="1" customWidth="1"/>
    <col min="12" max="12" width="11.00390625" style="2" customWidth="1"/>
    <col min="13" max="13" width="0" style="2" hidden="1" customWidth="1"/>
    <col min="14" max="16384" width="9.140625" style="2" customWidth="1"/>
  </cols>
  <sheetData>
    <row r="1" spans="1:14" s="1" customFormat="1" ht="18.75" customHeight="1">
      <c r="A1" s="187" t="str">
        <f>'1- Populations in Cohort'!A1</f>
        <v>TAB 10 - LABOR EXCHANGE PERFORMANCE SUMMARY </v>
      </c>
      <c r="B1" s="188"/>
      <c r="C1" s="188"/>
      <c r="D1" s="188"/>
      <c r="E1" s="188"/>
      <c r="F1" s="188"/>
      <c r="G1" s="188"/>
      <c r="H1" s="188"/>
      <c r="I1" s="188"/>
      <c r="J1" s="188"/>
      <c r="K1" s="189"/>
      <c r="L1" s="8"/>
      <c r="M1" s="8"/>
      <c r="N1" s="8"/>
    </row>
    <row r="2" spans="1:14" s="1" customFormat="1" ht="18.75" customHeight="1">
      <c r="A2" s="181" t="str">
        <f>'1- Populations in Cohort'!A2</f>
        <v>FY15 QUARTER ENDING JUNE 30, 2015</v>
      </c>
      <c r="B2" s="182"/>
      <c r="C2" s="182"/>
      <c r="D2" s="182"/>
      <c r="E2" s="182"/>
      <c r="F2" s="182"/>
      <c r="G2" s="182"/>
      <c r="H2" s="182"/>
      <c r="I2" s="182"/>
      <c r="J2" s="182"/>
      <c r="K2" s="183"/>
      <c r="L2" s="8"/>
      <c r="M2" s="8"/>
      <c r="N2" s="8"/>
    </row>
    <row r="3" spans="1:14" s="1" customFormat="1" ht="18.75" customHeight="1" thickBot="1">
      <c r="A3" s="181" t="s">
        <v>83</v>
      </c>
      <c r="B3" s="182"/>
      <c r="C3" s="182"/>
      <c r="D3" s="182"/>
      <c r="E3" s="182"/>
      <c r="F3" s="182"/>
      <c r="G3" s="182"/>
      <c r="H3" s="182"/>
      <c r="I3" s="182"/>
      <c r="J3" s="182"/>
      <c r="K3" s="183"/>
      <c r="L3" s="8"/>
      <c r="M3" s="8"/>
      <c r="N3" s="8"/>
    </row>
    <row r="4" spans="1:13" s="1" customFormat="1" ht="12.75">
      <c r="A4" s="64" t="s">
        <v>8</v>
      </c>
      <c r="B4" s="72" t="s">
        <v>7</v>
      </c>
      <c r="C4" s="65" t="s">
        <v>9</v>
      </c>
      <c r="D4" s="65" t="s">
        <v>52</v>
      </c>
      <c r="E4" s="66" t="s">
        <v>10</v>
      </c>
      <c r="F4" s="73" t="s">
        <v>11</v>
      </c>
      <c r="G4" s="65" t="s">
        <v>12</v>
      </c>
      <c r="H4" s="65" t="s">
        <v>82</v>
      </c>
      <c r="I4" s="66" t="s">
        <v>13</v>
      </c>
      <c r="J4" s="71" t="s">
        <v>65</v>
      </c>
      <c r="K4" s="83" t="s">
        <v>14</v>
      </c>
      <c r="L4" s="7"/>
      <c r="M4" s="7"/>
    </row>
    <row r="5" spans="1:11" s="3" customFormat="1" ht="12.75">
      <c r="A5" s="54" t="s">
        <v>28</v>
      </c>
      <c r="B5" s="50" t="s">
        <v>31</v>
      </c>
      <c r="C5" s="51" t="s">
        <v>31</v>
      </c>
      <c r="D5" s="84" t="s">
        <v>31</v>
      </c>
      <c r="E5" s="85" t="s">
        <v>64</v>
      </c>
      <c r="F5" s="53" t="s">
        <v>32</v>
      </c>
      <c r="G5" s="51" t="s">
        <v>32</v>
      </c>
      <c r="H5" s="84" t="s">
        <v>32</v>
      </c>
      <c r="I5" s="85" t="s">
        <v>64</v>
      </c>
      <c r="J5" s="87" t="s">
        <v>79</v>
      </c>
      <c r="K5" s="88" t="s">
        <v>64</v>
      </c>
    </row>
    <row r="6" spans="1:11" s="3" customFormat="1" ht="12.75">
      <c r="A6" s="54" t="s">
        <v>29</v>
      </c>
      <c r="B6" s="50" t="s">
        <v>32</v>
      </c>
      <c r="C6" s="51" t="s">
        <v>32</v>
      </c>
      <c r="D6" s="51" t="s">
        <v>32</v>
      </c>
      <c r="E6" s="52" t="s">
        <v>62</v>
      </c>
      <c r="F6" s="53" t="s">
        <v>34</v>
      </c>
      <c r="G6" s="51" t="s">
        <v>34</v>
      </c>
      <c r="H6" s="51" t="s">
        <v>34</v>
      </c>
      <c r="I6" s="52" t="s">
        <v>62</v>
      </c>
      <c r="J6" s="80" t="s">
        <v>35</v>
      </c>
      <c r="K6" s="56" t="s">
        <v>62</v>
      </c>
    </row>
    <row r="7" spans="1:11" s="3" customFormat="1" ht="13.5" thickBot="1">
      <c r="A7" s="32" t="s">
        <v>30</v>
      </c>
      <c r="B7" s="28" t="s">
        <v>33</v>
      </c>
      <c r="C7" s="29" t="s">
        <v>38</v>
      </c>
      <c r="D7" s="29" t="s">
        <v>39</v>
      </c>
      <c r="E7" s="86" t="s">
        <v>66</v>
      </c>
      <c r="F7" s="31" t="s">
        <v>33</v>
      </c>
      <c r="G7" s="29" t="s">
        <v>37</v>
      </c>
      <c r="H7" s="29" t="s">
        <v>39</v>
      </c>
      <c r="I7" s="86" t="s">
        <v>66</v>
      </c>
      <c r="J7" s="31" t="s">
        <v>36</v>
      </c>
      <c r="K7" s="89" t="s">
        <v>63</v>
      </c>
    </row>
    <row r="8" spans="1:11" s="3" customFormat="1" ht="17.25" customHeight="1">
      <c r="A8" s="19" t="s">
        <v>19</v>
      </c>
      <c r="B8" s="20">
        <v>1428</v>
      </c>
      <c r="C8" s="44">
        <v>750</v>
      </c>
      <c r="D8" s="78">
        <f aca="true" t="shared" si="0" ref="D8:D24">+C8/B8</f>
        <v>0.5252100840336135</v>
      </c>
      <c r="E8" s="21">
        <f>D8/0.57</f>
        <v>0.9214212000589711</v>
      </c>
      <c r="F8" s="44">
        <v>928</v>
      </c>
      <c r="G8" s="61">
        <v>780</v>
      </c>
      <c r="H8" s="76">
        <f>+G8/F8</f>
        <v>0.8405172413793104</v>
      </c>
      <c r="I8" s="21">
        <f>H8/0.85</f>
        <v>0.988843813387424</v>
      </c>
      <c r="J8" s="90">
        <v>13361</v>
      </c>
      <c r="K8" s="45">
        <f>(J8/17500)</f>
        <v>0.7634857142857143</v>
      </c>
    </row>
    <row r="9" spans="1:11" s="3" customFormat="1" ht="17.25" customHeight="1">
      <c r="A9" s="22" t="s">
        <v>0</v>
      </c>
      <c r="B9" s="20">
        <v>7147</v>
      </c>
      <c r="C9" s="44">
        <v>3851</v>
      </c>
      <c r="D9" s="78">
        <f t="shared" si="0"/>
        <v>0.5388274800615643</v>
      </c>
      <c r="E9" s="21">
        <f aca="true" t="shared" si="1" ref="E9:E23">D9/0.57</f>
        <v>0.9453113685290603</v>
      </c>
      <c r="F9" s="44">
        <v>4170</v>
      </c>
      <c r="G9" s="62">
        <v>3483</v>
      </c>
      <c r="H9" s="76">
        <f aca="true" t="shared" si="2" ref="H9:H24">+G9/F9</f>
        <v>0.8352517985611511</v>
      </c>
      <c r="I9" s="21">
        <f aca="true" t="shared" si="3" ref="I9:I23">H9/0.85</f>
        <v>0.9826491747778248</v>
      </c>
      <c r="J9" s="91">
        <v>19004</v>
      </c>
      <c r="K9" s="45">
        <f>(J9/17500)</f>
        <v>1.085942857142857</v>
      </c>
    </row>
    <row r="10" spans="1:11" s="3" customFormat="1" ht="17.25" customHeight="1">
      <c r="A10" s="22" t="s">
        <v>20</v>
      </c>
      <c r="B10" s="20">
        <v>5721</v>
      </c>
      <c r="C10" s="44">
        <v>3245</v>
      </c>
      <c r="D10" s="78">
        <f t="shared" si="0"/>
        <v>0.5672085299772767</v>
      </c>
      <c r="E10" s="21">
        <f t="shared" si="1"/>
        <v>0.995102684170661</v>
      </c>
      <c r="F10" s="44">
        <v>4006</v>
      </c>
      <c r="G10" s="62">
        <v>3348</v>
      </c>
      <c r="H10" s="76">
        <f t="shared" si="2"/>
        <v>0.835746380429356</v>
      </c>
      <c r="I10" s="21">
        <f t="shared" si="3"/>
        <v>0.9832310357992424</v>
      </c>
      <c r="J10" s="91">
        <v>17702</v>
      </c>
      <c r="K10" s="45">
        <f aca="true" t="shared" si="4" ref="K10:K23">(J10/17500)</f>
        <v>1.011542857142857</v>
      </c>
    </row>
    <row r="11" spans="1:11" s="3" customFormat="1" ht="17.25" customHeight="1">
      <c r="A11" s="22" t="s">
        <v>21</v>
      </c>
      <c r="B11" s="20">
        <v>2701</v>
      </c>
      <c r="C11" s="44">
        <v>1476</v>
      </c>
      <c r="D11" s="78">
        <f t="shared" si="0"/>
        <v>0.5464642724916697</v>
      </c>
      <c r="E11" s="21">
        <f t="shared" si="1"/>
        <v>0.9587092499853855</v>
      </c>
      <c r="F11" s="44">
        <v>1692</v>
      </c>
      <c r="G11" s="62">
        <v>1410</v>
      </c>
      <c r="H11" s="76">
        <f t="shared" si="2"/>
        <v>0.8333333333333334</v>
      </c>
      <c r="I11" s="21">
        <f t="shared" si="3"/>
        <v>0.9803921568627452</v>
      </c>
      <c r="J11" s="91">
        <v>16617</v>
      </c>
      <c r="K11" s="45">
        <f t="shared" si="4"/>
        <v>0.9495428571428571</v>
      </c>
    </row>
    <row r="12" spans="1:11" s="3" customFormat="1" ht="17.25" customHeight="1">
      <c r="A12" s="22" t="s">
        <v>4</v>
      </c>
      <c r="B12" s="20">
        <v>1691</v>
      </c>
      <c r="C12" s="44">
        <v>818</v>
      </c>
      <c r="D12" s="78">
        <f t="shared" si="0"/>
        <v>0.48373743347131876</v>
      </c>
      <c r="E12" s="21">
        <f t="shared" si="1"/>
        <v>0.8486621639847698</v>
      </c>
      <c r="F12" s="44">
        <v>1028</v>
      </c>
      <c r="G12" s="62">
        <v>824</v>
      </c>
      <c r="H12" s="76">
        <f t="shared" si="2"/>
        <v>0.8015564202334631</v>
      </c>
      <c r="I12" s="21">
        <f t="shared" si="3"/>
        <v>0.943007553215839</v>
      </c>
      <c r="J12" s="91">
        <v>17447</v>
      </c>
      <c r="K12" s="45">
        <f t="shared" si="4"/>
        <v>0.9969714285714286</v>
      </c>
    </row>
    <row r="13" spans="1:11" s="3" customFormat="1" ht="17.25" customHeight="1">
      <c r="A13" s="22" t="s">
        <v>18</v>
      </c>
      <c r="B13" s="20">
        <v>7828</v>
      </c>
      <c r="C13" s="44">
        <v>4374</v>
      </c>
      <c r="D13" s="78">
        <f t="shared" si="0"/>
        <v>0.5587634133878385</v>
      </c>
      <c r="E13" s="21">
        <f t="shared" si="1"/>
        <v>0.9802866901541027</v>
      </c>
      <c r="F13" s="44">
        <v>5948</v>
      </c>
      <c r="G13" s="62">
        <v>5045</v>
      </c>
      <c r="H13" s="76">
        <f t="shared" si="2"/>
        <v>0.8481842636180229</v>
      </c>
      <c r="I13" s="21">
        <f t="shared" si="3"/>
        <v>0.9978638395506152</v>
      </c>
      <c r="J13" s="91">
        <v>20634</v>
      </c>
      <c r="K13" s="45">
        <f t="shared" si="4"/>
        <v>1.1790857142857143</v>
      </c>
    </row>
    <row r="14" spans="1:11" s="3" customFormat="1" ht="17.25" customHeight="1">
      <c r="A14" s="19" t="s">
        <v>5</v>
      </c>
      <c r="B14" s="20">
        <v>2425</v>
      </c>
      <c r="C14" s="44">
        <v>1380</v>
      </c>
      <c r="D14" s="78">
        <f t="shared" si="0"/>
        <v>0.5690721649484536</v>
      </c>
      <c r="E14" s="21">
        <f t="shared" si="1"/>
        <v>0.9983722192078134</v>
      </c>
      <c r="F14" s="44">
        <v>1387</v>
      </c>
      <c r="G14" s="62">
        <v>1156</v>
      </c>
      <c r="H14" s="76">
        <f t="shared" si="2"/>
        <v>0.8334534967555876</v>
      </c>
      <c r="I14" s="21">
        <f t="shared" si="3"/>
        <v>0.9805335255948089</v>
      </c>
      <c r="J14" s="91">
        <v>15542</v>
      </c>
      <c r="K14" s="45">
        <f t="shared" si="4"/>
        <v>0.8881142857142857</v>
      </c>
    </row>
    <row r="15" spans="1:11" s="3" customFormat="1" ht="17.25" customHeight="1">
      <c r="A15" s="22" t="s">
        <v>16</v>
      </c>
      <c r="B15" s="20">
        <v>3455</v>
      </c>
      <c r="C15" s="44">
        <v>2074</v>
      </c>
      <c r="D15" s="78">
        <f t="shared" si="0"/>
        <v>0.6002894356005789</v>
      </c>
      <c r="E15" s="21">
        <f t="shared" si="1"/>
        <v>1.0531393607027701</v>
      </c>
      <c r="F15" s="44">
        <v>2338</v>
      </c>
      <c r="G15" s="62">
        <v>2002</v>
      </c>
      <c r="H15" s="76">
        <f t="shared" si="2"/>
        <v>0.8562874251497006</v>
      </c>
      <c r="I15" s="21">
        <f t="shared" si="3"/>
        <v>1.0073969707643537</v>
      </c>
      <c r="J15" s="91">
        <v>22664</v>
      </c>
      <c r="K15" s="45">
        <f t="shared" si="4"/>
        <v>1.2950857142857144</v>
      </c>
    </row>
    <row r="16" spans="1:11" s="3" customFormat="1" ht="17.25" customHeight="1">
      <c r="A16" s="22" t="s">
        <v>3</v>
      </c>
      <c r="B16" s="20">
        <v>2343</v>
      </c>
      <c r="C16" s="44">
        <v>1408</v>
      </c>
      <c r="D16" s="78">
        <f t="shared" si="0"/>
        <v>0.6009389671361502</v>
      </c>
      <c r="E16" s="21">
        <f t="shared" si="1"/>
        <v>1.0542788897125444</v>
      </c>
      <c r="F16" s="44">
        <v>1942</v>
      </c>
      <c r="G16" s="62">
        <v>1598</v>
      </c>
      <c r="H16" s="76">
        <f t="shared" si="2"/>
        <v>0.8228630278063852</v>
      </c>
      <c r="I16" s="21">
        <f t="shared" si="3"/>
        <v>0.9680741503604532</v>
      </c>
      <c r="J16" s="91">
        <v>15596</v>
      </c>
      <c r="K16" s="45">
        <f t="shared" si="4"/>
        <v>0.8912</v>
      </c>
    </row>
    <row r="17" spans="1:11" s="3" customFormat="1" ht="17.25" customHeight="1">
      <c r="A17" s="22" t="s">
        <v>22</v>
      </c>
      <c r="B17" s="20">
        <v>7500</v>
      </c>
      <c r="C17" s="44">
        <v>4101</v>
      </c>
      <c r="D17" s="78">
        <f t="shared" si="0"/>
        <v>0.5468</v>
      </c>
      <c r="E17" s="21">
        <f t="shared" si="1"/>
        <v>0.9592982456140351</v>
      </c>
      <c r="F17" s="44">
        <v>5050</v>
      </c>
      <c r="G17" s="62">
        <v>4152</v>
      </c>
      <c r="H17" s="76">
        <f t="shared" si="2"/>
        <v>0.8221782178217821</v>
      </c>
      <c r="I17" s="21">
        <f t="shared" si="3"/>
        <v>0.9672684915550378</v>
      </c>
      <c r="J17" s="91">
        <v>13597</v>
      </c>
      <c r="K17" s="45">
        <f t="shared" si="4"/>
        <v>0.7769714285714285</v>
      </c>
    </row>
    <row r="18" spans="1:11" s="3" customFormat="1" ht="17.25" customHeight="1">
      <c r="A18" s="22" t="s">
        <v>25</v>
      </c>
      <c r="B18" s="20">
        <v>5006</v>
      </c>
      <c r="C18" s="44">
        <v>2942</v>
      </c>
      <c r="D18" s="78">
        <f t="shared" si="0"/>
        <v>0.5876947662804635</v>
      </c>
      <c r="E18" s="21">
        <f t="shared" si="1"/>
        <v>1.0310434496148482</v>
      </c>
      <c r="F18" s="44">
        <v>3581</v>
      </c>
      <c r="G18" s="62">
        <v>3080</v>
      </c>
      <c r="H18" s="76">
        <f t="shared" si="2"/>
        <v>0.8600949455459369</v>
      </c>
      <c r="I18" s="21">
        <f t="shared" si="3"/>
        <v>1.0118764065246317</v>
      </c>
      <c r="J18" s="91">
        <v>19722</v>
      </c>
      <c r="K18" s="45">
        <f t="shared" si="4"/>
        <v>1.1269714285714285</v>
      </c>
    </row>
    <row r="19" spans="1:11" s="3" customFormat="1" ht="17.25" customHeight="1">
      <c r="A19" s="22" t="s">
        <v>1</v>
      </c>
      <c r="B19" s="20">
        <v>8968</v>
      </c>
      <c r="C19" s="44">
        <v>5337</v>
      </c>
      <c r="D19" s="78">
        <f t="shared" si="0"/>
        <v>0.5951159678858162</v>
      </c>
      <c r="E19" s="21">
        <f t="shared" si="1"/>
        <v>1.0440631015540636</v>
      </c>
      <c r="F19" s="44">
        <v>6122</v>
      </c>
      <c r="G19" s="62">
        <v>5134</v>
      </c>
      <c r="H19" s="76">
        <f t="shared" si="2"/>
        <v>0.8386148317543286</v>
      </c>
      <c r="I19" s="21">
        <f t="shared" si="3"/>
        <v>0.9866056844168573</v>
      </c>
      <c r="J19" s="91">
        <v>25754</v>
      </c>
      <c r="K19" s="45">
        <f t="shared" si="4"/>
        <v>1.4716571428571428</v>
      </c>
    </row>
    <row r="20" spans="1:11" s="3" customFormat="1" ht="17.25" customHeight="1">
      <c r="A20" s="22" t="s">
        <v>2</v>
      </c>
      <c r="B20" s="20">
        <v>6190</v>
      </c>
      <c r="C20" s="44">
        <v>3546</v>
      </c>
      <c r="D20" s="78">
        <f t="shared" si="0"/>
        <v>0.572859450726979</v>
      </c>
      <c r="E20" s="21">
        <f t="shared" si="1"/>
        <v>1.0050165802227702</v>
      </c>
      <c r="F20" s="44">
        <v>3940</v>
      </c>
      <c r="G20" s="62">
        <v>3369</v>
      </c>
      <c r="H20" s="76">
        <f t="shared" si="2"/>
        <v>0.8550761421319797</v>
      </c>
      <c r="I20" s="21">
        <f t="shared" si="3"/>
        <v>1.005971931919976</v>
      </c>
      <c r="J20" s="91">
        <v>29259</v>
      </c>
      <c r="K20" s="45">
        <f t="shared" si="4"/>
        <v>1.6719428571428572</v>
      </c>
    </row>
    <row r="21" spans="1:11" s="3" customFormat="1" ht="17.25" customHeight="1">
      <c r="A21" s="22" t="s">
        <v>17</v>
      </c>
      <c r="B21" s="20">
        <v>3468</v>
      </c>
      <c r="C21" s="44">
        <v>1964</v>
      </c>
      <c r="D21" s="78">
        <f t="shared" si="0"/>
        <v>0.566320645905421</v>
      </c>
      <c r="E21" s="21">
        <f t="shared" si="1"/>
        <v>0.9935449928165281</v>
      </c>
      <c r="F21" s="44">
        <v>2105</v>
      </c>
      <c r="G21" s="62">
        <v>1773</v>
      </c>
      <c r="H21" s="76">
        <f t="shared" si="2"/>
        <v>0.8422802850356295</v>
      </c>
      <c r="I21" s="21">
        <f t="shared" si="3"/>
        <v>0.9909179823948582</v>
      </c>
      <c r="J21" s="91">
        <v>19930</v>
      </c>
      <c r="K21" s="45">
        <f t="shared" si="4"/>
        <v>1.1388571428571428</v>
      </c>
    </row>
    <row r="22" spans="1:11" s="3" customFormat="1" ht="17.25" customHeight="1">
      <c r="A22" s="22" t="s">
        <v>23</v>
      </c>
      <c r="B22" s="20">
        <v>4807</v>
      </c>
      <c r="C22" s="44">
        <v>2538</v>
      </c>
      <c r="D22" s="78">
        <f t="shared" si="0"/>
        <v>0.5279800291241938</v>
      </c>
      <c r="E22" s="21">
        <f t="shared" si="1"/>
        <v>0.926280752849463</v>
      </c>
      <c r="F22" s="44">
        <v>3082</v>
      </c>
      <c r="G22" s="62">
        <v>2619</v>
      </c>
      <c r="H22" s="76">
        <f t="shared" si="2"/>
        <v>0.8497728747566515</v>
      </c>
      <c r="I22" s="21">
        <f t="shared" si="3"/>
        <v>0.9997327938313547</v>
      </c>
      <c r="J22" s="91">
        <v>19022</v>
      </c>
      <c r="K22" s="45">
        <f t="shared" si="4"/>
        <v>1.0869714285714285</v>
      </c>
    </row>
    <row r="23" spans="1:12" s="3" customFormat="1" ht="17.25" customHeight="1" thickBot="1">
      <c r="A23" s="23" t="s">
        <v>97</v>
      </c>
      <c r="B23" s="24">
        <v>6556</v>
      </c>
      <c r="C23" s="47">
        <v>3352</v>
      </c>
      <c r="D23" s="79">
        <f t="shared" si="0"/>
        <v>0.511287370347773</v>
      </c>
      <c r="E23" s="21">
        <f t="shared" si="1"/>
        <v>0.8969953865750405</v>
      </c>
      <c r="F23" s="47">
        <v>3998</v>
      </c>
      <c r="G23" s="100">
        <v>3385</v>
      </c>
      <c r="H23" s="77">
        <f t="shared" si="2"/>
        <v>0.8466733366683342</v>
      </c>
      <c r="I23" s="21">
        <f t="shared" si="3"/>
        <v>0.9960862784333344</v>
      </c>
      <c r="J23" s="127">
        <v>22019</v>
      </c>
      <c r="K23" s="45">
        <f t="shared" si="4"/>
        <v>1.2582285714285715</v>
      </c>
      <c r="L23" s="81"/>
    </row>
    <row r="24" spans="1:12" s="10" customFormat="1" ht="17.25" customHeight="1" thickBot="1">
      <c r="A24" s="26" t="s">
        <v>6</v>
      </c>
      <c r="B24" s="27">
        <v>77828</v>
      </c>
      <c r="C24" s="60">
        <v>43545</v>
      </c>
      <c r="D24" s="104">
        <f t="shared" si="0"/>
        <v>0.5595030066300046</v>
      </c>
      <c r="E24" s="129">
        <f>D24/0.57</f>
        <v>0.981584222157903</v>
      </c>
      <c r="F24" s="155">
        <v>51744</v>
      </c>
      <c r="G24" s="60">
        <v>43530</v>
      </c>
      <c r="H24" s="143">
        <f t="shared" si="2"/>
        <v>0.8412569573283859</v>
      </c>
      <c r="I24" s="139">
        <f>H24/0.85</f>
        <v>0.9897140674451599</v>
      </c>
      <c r="J24" s="157">
        <v>20248</v>
      </c>
      <c r="K24" s="156">
        <f>(J24/17500)</f>
        <v>1.1570285714285715</v>
      </c>
      <c r="L24" s="82"/>
    </row>
    <row r="25" spans="1:12" s="10" customFormat="1" ht="17.25" customHeight="1">
      <c r="A25" s="193" t="str">
        <f>'2 - Job Seeker'!A25:K25</f>
        <v>*State Goals for All Job Seekers:   EE Rate = 57%    ER Rate = 85%      2nd &amp; 3rd Quarter Average Earnings = $17,500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6"/>
      <c r="L25" s="9"/>
    </row>
    <row r="26" spans="1:12" s="6" customFormat="1" ht="122.25" customHeight="1" thickBot="1">
      <c r="A26" s="190" t="s">
        <v>104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2"/>
      <c r="L26" s="5"/>
    </row>
  </sheetData>
  <sheetProtection/>
  <mergeCells count="5">
    <mergeCell ref="A1:K1"/>
    <mergeCell ref="A2:K2"/>
    <mergeCell ref="A3:K3"/>
    <mergeCell ref="A26:K26"/>
    <mergeCell ref="A25:K25"/>
  </mergeCells>
  <printOptions horizontalCentered="1" verticalCentered="1"/>
  <pageMargins left="0.3" right="0.3" top="0.3" bottom="0.3" header="0.12" footer="0.1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19.140625" style="35" customWidth="1"/>
    <col min="2" max="4" width="11.7109375" style="35" customWidth="1"/>
    <col min="5" max="5" width="10.8515625" style="35" customWidth="1"/>
    <col min="6" max="8" width="11.7109375" style="35" customWidth="1"/>
    <col min="9" max="9" width="10.8515625" style="35" customWidth="1"/>
    <col min="10" max="10" width="11.57421875" style="35" customWidth="1"/>
    <col min="11" max="11" width="10.8515625" style="35" customWidth="1"/>
    <col min="12" max="12" width="0" style="35" hidden="1" customWidth="1"/>
    <col min="13" max="16384" width="9.140625" style="35" customWidth="1"/>
  </cols>
  <sheetData>
    <row r="1" spans="1:11" ht="19.5" customHeight="1">
      <c r="A1" s="197" t="str">
        <f>'1- Populations in Cohort'!A1</f>
        <v>TAB 10 - LABOR EXCHANGE PERFORMANCE SUMMARY </v>
      </c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1" ht="19.5" customHeight="1" thickBot="1">
      <c r="A2" s="200" t="str">
        <f>'1- Populations in Cohort'!A2</f>
        <v>FY15 QUARTER ENDING JUNE 30, 2015</v>
      </c>
      <c r="B2" s="201"/>
      <c r="C2" s="201"/>
      <c r="D2" s="201"/>
      <c r="E2" s="201"/>
      <c r="F2" s="201"/>
      <c r="G2" s="201"/>
      <c r="H2" s="201"/>
      <c r="I2" s="201"/>
      <c r="J2" s="201"/>
      <c r="K2" s="202"/>
    </row>
    <row r="3" spans="1:13" s="132" customFormat="1" ht="19.5" customHeight="1" thickBot="1">
      <c r="A3" s="203" t="s">
        <v>51</v>
      </c>
      <c r="B3" s="204"/>
      <c r="C3" s="204"/>
      <c r="D3" s="204"/>
      <c r="E3" s="204"/>
      <c r="F3" s="204"/>
      <c r="G3" s="204"/>
      <c r="H3" s="204"/>
      <c r="I3" s="204"/>
      <c r="J3" s="204"/>
      <c r="K3" s="205"/>
      <c r="L3" s="131"/>
      <c r="M3" s="130"/>
    </row>
    <row r="4" spans="1:13" s="132" customFormat="1" ht="12.75">
      <c r="A4" s="64" t="s">
        <v>8</v>
      </c>
      <c r="B4" s="72" t="s">
        <v>7</v>
      </c>
      <c r="C4" s="65" t="s">
        <v>9</v>
      </c>
      <c r="D4" s="65" t="s">
        <v>52</v>
      </c>
      <c r="E4" s="66" t="s">
        <v>10</v>
      </c>
      <c r="F4" s="65" t="s">
        <v>11</v>
      </c>
      <c r="G4" s="65" t="s">
        <v>12</v>
      </c>
      <c r="H4" s="65" t="s">
        <v>82</v>
      </c>
      <c r="I4" s="65" t="s">
        <v>13</v>
      </c>
      <c r="J4" s="71" t="s">
        <v>65</v>
      </c>
      <c r="K4" s="67" t="s">
        <v>14</v>
      </c>
      <c r="L4" s="133"/>
      <c r="M4" s="133"/>
    </row>
    <row r="5" spans="1:11" s="134" customFormat="1" ht="12.75">
      <c r="A5" s="54" t="s">
        <v>28</v>
      </c>
      <c r="B5" s="50" t="s">
        <v>31</v>
      </c>
      <c r="C5" s="51" t="s">
        <v>31</v>
      </c>
      <c r="D5" s="51" t="s">
        <v>31</v>
      </c>
      <c r="E5" s="52" t="s">
        <v>81</v>
      </c>
      <c r="F5" s="51" t="s">
        <v>32</v>
      </c>
      <c r="G5" s="51" t="s">
        <v>32</v>
      </c>
      <c r="H5" s="51" t="s">
        <v>32</v>
      </c>
      <c r="I5" s="51" t="s">
        <v>81</v>
      </c>
      <c r="J5" s="80" t="s">
        <v>80</v>
      </c>
      <c r="K5" s="150" t="s">
        <v>81</v>
      </c>
    </row>
    <row r="6" spans="1:11" s="134" customFormat="1" ht="12.75">
      <c r="A6" s="54" t="s">
        <v>29</v>
      </c>
      <c r="B6" s="50" t="s">
        <v>32</v>
      </c>
      <c r="C6" s="51" t="s">
        <v>32</v>
      </c>
      <c r="D6" s="51" t="s">
        <v>32</v>
      </c>
      <c r="E6" s="52" t="s">
        <v>62</v>
      </c>
      <c r="F6" s="51" t="s">
        <v>34</v>
      </c>
      <c r="G6" s="51" t="s">
        <v>34</v>
      </c>
      <c r="H6" s="51" t="s">
        <v>34</v>
      </c>
      <c r="I6" s="51" t="s">
        <v>62</v>
      </c>
      <c r="J6" s="80" t="s">
        <v>35</v>
      </c>
      <c r="K6" s="151" t="s">
        <v>62</v>
      </c>
    </row>
    <row r="7" spans="1:11" s="134" customFormat="1" ht="13.5" thickBot="1">
      <c r="A7" s="32" t="s">
        <v>30</v>
      </c>
      <c r="B7" s="28" t="s">
        <v>33</v>
      </c>
      <c r="C7" s="29" t="s">
        <v>38</v>
      </c>
      <c r="D7" s="29" t="s">
        <v>39</v>
      </c>
      <c r="E7" s="30" t="s">
        <v>66</v>
      </c>
      <c r="F7" s="29" t="s">
        <v>33</v>
      </c>
      <c r="G7" s="29" t="s">
        <v>37</v>
      </c>
      <c r="H7" s="29" t="s">
        <v>39</v>
      </c>
      <c r="I7" s="29" t="s">
        <v>66</v>
      </c>
      <c r="J7" s="31" t="s">
        <v>36</v>
      </c>
      <c r="K7" s="151" t="s">
        <v>66</v>
      </c>
    </row>
    <row r="8" spans="1:11" s="134" customFormat="1" ht="16.5" customHeight="1">
      <c r="A8" s="55" t="s">
        <v>19</v>
      </c>
      <c r="B8" s="20">
        <v>267</v>
      </c>
      <c r="C8" s="44">
        <v>134</v>
      </c>
      <c r="D8" s="101">
        <f aca="true" t="shared" si="0" ref="D8:D24">+C8/B8</f>
        <v>0.50187265917603</v>
      </c>
      <c r="E8" s="138">
        <f>+D8/0.49</f>
        <v>1.0242299166857756</v>
      </c>
      <c r="F8" s="44">
        <v>149</v>
      </c>
      <c r="G8" s="61">
        <v>119</v>
      </c>
      <c r="H8" s="140">
        <f aca="true" t="shared" si="1" ref="H8:H24">+G8/F8</f>
        <v>0.7986577181208053</v>
      </c>
      <c r="I8" s="166">
        <f>+H8/0.79</f>
        <v>1.0109591368617787</v>
      </c>
      <c r="J8" s="146">
        <v>13082</v>
      </c>
      <c r="K8" s="158">
        <f>+J8/18800</f>
        <v>0.6958510638297872</v>
      </c>
    </row>
    <row r="9" spans="1:11" s="134" customFormat="1" ht="16.5" customHeight="1">
      <c r="A9" s="22" t="s">
        <v>0</v>
      </c>
      <c r="B9" s="20">
        <v>499</v>
      </c>
      <c r="C9" s="44">
        <v>246</v>
      </c>
      <c r="D9" s="102">
        <f t="shared" si="0"/>
        <v>0.49298597194388777</v>
      </c>
      <c r="E9" s="138">
        <f>+D9/0.49</f>
        <v>1.0060938202936485</v>
      </c>
      <c r="F9" s="44">
        <v>352</v>
      </c>
      <c r="G9" s="62">
        <v>278</v>
      </c>
      <c r="H9" s="141">
        <f t="shared" si="1"/>
        <v>0.7897727272727273</v>
      </c>
      <c r="I9" s="164">
        <f>+H9/0.79</f>
        <v>0.9997123130034522</v>
      </c>
      <c r="J9" s="147">
        <v>16768</v>
      </c>
      <c r="K9" s="160">
        <f>+J9/18800</f>
        <v>0.8919148936170213</v>
      </c>
    </row>
    <row r="10" spans="1:11" s="134" customFormat="1" ht="16.5" customHeight="1">
      <c r="A10" s="22" t="s">
        <v>20</v>
      </c>
      <c r="B10" s="20">
        <v>701</v>
      </c>
      <c r="C10" s="44">
        <v>350</v>
      </c>
      <c r="D10" s="102">
        <f t="shared" si="0"/>
        <v>0.4992867332382311</v>
      </c>
      <c r="E10" s="138">
        <f aca="true" t="shared" si="2" ref="E10:E23">+D10/0.49</f>
        <v>1.0189525168127165</v>
      </c>
      <c r="F10" s="44">
        <v>409</v>
      </c>
      <c r="G10" s="44">
        <v>330</v>
      </c>
      <c r="H10" s="141">
        <f t="shared" si="1"/>
        <v>0.8068459657701712</v>
      </c>
      <c r="I10" s="164">
        <f aca="true" t="shared" si="3" ref="I10:I23">+H10/0.79</f>
        <v>1.0213240073040142</v>
      </c>
      <c r="J10" s="147">
        <v>17762</v>
      </c>
      <c r="K10" s="160">
        <f aca="true" t="shared" si="4" ref="K10:K23">+J10/18800</f>
        <v>0.9447872340425532</v>
      </c>
    </row>
    <row r="11" spans="1:11" s="134" customFormat="1" ht="16.5" customHeight="1">
      <c r="A11" s="22" t="s">
        <v>21</v>
      </c>
      <c r="B11" s="20">
        <v>303</v>
      </c>
      <c r="C11" s="44">
        <v>139</v>
      </c>
      <c r="D11" s="102">
        <f t="shared" si="0"/>
        <v>0.45874587458745875</v>
      </c>
      <c r="E11" s="138">
        <f t="shared" si="2"/>
        <v>0.9362160705866506</v>
      </c>
      <c r="F11" s="44">
        <v>169</v>
      </c>
      <c r="G11" s="44">
        <v>127</v>
      </c>
      <c r="H11" s="141">
        <f t="shared" si="1"/>
        <v>0.7514792899408284</v>
      </c>
      <c r="I11" s="164">
        <f t="shared" si="3"/>
        <v>0.9512396075200359</v>
      </c>
      <c r="J11" s="147">
        <v>17717</v>
      </c>
      <c r="K11" s="160">
        <f t="shared" si="4"/>
        <v>0.9423936170212766</v>
      </c>
    </row>
    <row r="12" spans="1:11" s="134" customFormat="1" ht="16.5" customHeight="1">
      <c r="A12" s="22" t="s">
        <v>4</v>
      </c>
      <c r="B12" s="20">
        <v>253</v>
      </c>
      <c r="C12" s="44">
        <v>111</v>
      </c>
      <c r="D12" s="102">
        <f t="shared" si="0"/>
        <v>0.43873517786561267</v>
      </c>
      <c r="E12" s="138">
        <f t="shared" si="2"/>
        <v>0.8953779140114544</v>
      </c>
      <c r="F12" s="44">
        <v>156</v>
      </c>
      <c r="G12" s="44">
        <v>120</v>
      </c>
      <c r="H12" s="141">
        <f t="shared" si="1"/>
        <v>0.7692307692307693</v>
      </c>
      <c r="I12" s="164">
        <f t="shared" si="3"/>
        <v>0.9737098344693281</v>
      </c>
      <c r="J12" s="147">
        <v>17222</v>
      </c>
      <c r="K12" s="160">
        <f t="shared" si="4"/>
        <v>0.916063829787234</v>
      </c>
    </row>
    <row r="13" spans="1:11" s="134" customFormat="1" ht="16.5" customHeight="1">
      <c r="A13" s="22" t="s">
        <v>18</v>
      </c>
      <c r="B13" s="20">
        <v>1000</v>
      </c>
      <c r="C13" s="44">
        <v>538</v>
      </c>
      <c r="D13" s="102">
        <f t="shared" si="0"/>
        <v>0.538</v>
      </c>
      <c r="E13" s="138">
        <f t="shared" si="2"/>
        <v>1.0979591836734695</v>
      </c>
      <c r="F13" s="44">
        <v>612</v>
      </c>
      <c r="G13" s="44">
        <v>487</v>
      </c>
      <c r="H13" s="141">
        <f t="shared" si="1"/>
        <v>0.795751633986928</v>
      </c>
      <c r="I13" s="164">
        <f t="shared" si="3"/>
        <v>1.007280549350542</v>
      </c>
      <c r="J13" s="147">
        <v>20540</v>
      </c>
      <c r="K13" s="160">
        <f t="shared" si="4"/>
        <v>1.0925531914893618</v>
      </c>
    </row>
    <row r="14" spans="1:11" s="134" customFormat="1" ht="16.5" customHeight="1">
      <c r="A14" s="19" t="s">
        <v>5</v>
      </c>
      <c r="B14" s="20">
        <v>402</v>
      </c>
      <c r="C14" s="44">
        <v>199</v>
      </c>
      <c r="D14" s="102">
        <f t="shared" si="0"/>
        <v>0.49502487562189057</v>
      </c>
      <c r="E14" s="138">
        <f t="shared" si="2"/>
        <v>1.0102548482079399</v>
      </c>
      <c r="F14" s="44">
        <v>214</v>
      </c>
      <c r="G14" s="44">
        <v>171</v>
      </c>
      <c r="H14" s="141">
        <f t="shared" si="1"/>
        <v>0.7990654205607477</v>
      </c>
      <c r="I14" s="164">
        <f t="shared" si="3"/>
        <v>1.0114752158996805</v>
      </c>
      <c r="J14" s="147">
        <v>16307</v>
      </c>
      <c r="K14" s="160">
        <f t="shared" si="4"/>
        <v>0.8673936170212766</v>
      </c>
    </row>
    <row r="15" spans="1:11" s="134" customFormat="1" ht="16.5" customHeight="1">
      <c r="A15" s="22" t="s">
        <v>16</v>
      </c>
      <c r="B15" s="20">
        <v>337</v>
      </c>
      <c r="C15" s="44">
        <v>171</v>
      </c>
      <c r="D15" s="102">
        <f t="shared" si="0"/>
        <v>0.5074183976261127</v>
      </c>
      <c r="E15" s="138">
        <f t="shared" si="2"/>
        <v>1.035547750257373</v>
      </c>
      <c r="F15" s="44">
        <v>212</v>
      </c>
      <c r="G15" s="44">
        <v>173</v>
      </c>
      <c r="H15" s="141">
        <f t="shared" si="1"/>
        <v>0.8160377358490566</v>
      </c>
      <c r="I15" s="164">
        <f t="shared" si="3"/>
        <v>1.0329591593026033</v>
      </c>
      <c r="J15" s="147">
        <v>20039</v>
      </c>
      <c r="K15" s="160">
        <f t="shared" si="4"/>
        <v>1.065904255319149</v>
      </c>
    </row>
    <row r="16" spans="1:11" s="134" customFormat="1" ht="16.5" customHeight="1">
      <c r="A16" s="22" t="s">
        <v>3</v>
      </c>
      <c r="B16" s="20">
        <v>268</v>
      </c>
      <c r="C16" s="44">
        <v>147</v>
      </c>
      <c r="D16" s="102">
        <f t="shared" si="0"/>
        <v>0.5485074626865671</v>
      </c>
      <c r="E16" s="138">
        <f t="shared" si="2"/>
        <v>1.1194029850746268</v>
      </c>
      <c r="F16" s="44">
        <v>210</v>
      </c>
      <c r="G16" s="44">
        <v>168</v>
      </c>
      <c r="H16" s="141">
        <f t="shared" si="1"/>
        <v>0.8</v>
      </c>
      <c r="I16" s="164">
        <f t="shared" si="3"/>
        <v>1.0126582278481013</v>
      </c>
      <c r="J16" s="147">
        <v>15508</v>
      </c>
      <c r="K16" s="160">
        <f t="shared" si="4"/>
        <v>0.8248936170212766</v>
      </c>
    </row>
    <row r="17" spans="1:11" s="134" customFormat="1" ht="16.5" customHeight="1">
      <c r="A17" s="22" t="s">
        <v>22</v>
      </c>
      <c r="B17" s="20">
        <v>689</v>
      </c>
      <c r="C17" s="44">
        <v>338</v>
      </c>
      <c r="D17" s="102">
        <f t="shared" si="0"/>
        <v>0.49056603773584906</v>
      </c>
      <c r="E17" s="138">
        <f t="shared" si="2"/>
        <v>1.0011551790527533</v>
      </c>
      <c r="F17" s="44">
        <v>439</v>
      </c>
      <c r="G17" s="44">
        <v>331</v>
      </c>
      <c r="H17" s="141">
        <f t="shared" si="1"/>
        <v>0.7539863325740319</v>
      </c>
      <c r="I17" s="164">
        <f t="shared" si="3"/>
        <v>0.9544130792076353</v>
      </c>
      <c r="J17" s="147">
        <v>15241</v>
      </c>
      <c r="K17" s="160">
        <f t="shared" si="4"/>
        <v>0.8106914893617021</v>
      </c>
    </row>
    <row r="18" spans="1:11" s="134" customFormat="1" ht="16.5" customHeight="1">
      <c r="A18" s="22" t="s">
        <v>25</v>
      </c>
      <c r="B18" s="20">
        <v>515</v>
      </c>
      <c r="C18" s="44">
        <v>288</v>
      </c>
      <c r="D18" s="102">
        <f t="shared" si="0"/>
        <v>0.5592233009708738</v>
      </c>
      <c r="E18" s="138">
        <f t="shared" si="2"/>
        <v>1.1412720427977017</v>
      </c>
      <c r="F18" s="44">
        <v>358</v>
      </c>
      <c r="G18" s="44">
        <v>284</v>
      </c>
      <c r="H18" s="141">
        <f t="shared" si="1"/>
        <v>0.7932960893854749</v>
      </c>
      <c r="I18" s="164">
        <f t="shared" si="3"/>
        <v>1.004172265044905</v>
      </c>
      <c r="J18" s="147">
        <v>21580</v>
      </c>
      <c r="K18" s="160">
        <f t="shared" si="4"/>
        <v>1.147872340425532</v>
      </c>
    </row>
    <row r="19" spans="1:11" s="134" customFormat="1" ht="16.5" customHeight="1">
      <c r="A19" s="22" t="s">
        <v>1</v>
      </c>
      <c r="B19" s="20">
        <v>848</v>
      </c>
      <c r="C19" s="44">
        <v>454</v>
      </c>
      <c r="D19" s="102">
        <f t="shared" si="0"/>
        <v>0.535377358490566</v>
      </c>
      <c r="E19" s="138">
        <f t="shared" si="2"/>
        <v>1.0926068540623797</v>
      </c>
      <c r="F19" s="44">
        <v>541</v>
      </c>
      <c r="G19" s="44">
        <v>427</v>
      </c>
      <c r="H19" s="141">
        <f t="shared" si="1"/>
        <v>0.789279112754159</v>
      </c>
      <c r="I19" s="164">
        <f t="shared" si="3"/>
        <v>0.9990874844989354</v>
      </c>
      <c r="J19" s="147">
        <v>21540</v>
      </c>
      <c r="K19" s="160">
        <f t="shared" si="4"/>
        <v>1.1457446808510638</v>
      </c>
    </row>
    <row r="20" spans="1:11" s="134" customFormat="1" ht="16.5" customHeight="1">
      <c r="A20" s="22" t="s">
        <v>2</v>
      </c>
      <c r="B20" s="20">
        <v>558</v>
      </c>
      <c r="C20" s="44">
        <v>294</v>
      </c>
      <c r="D20" s="102">
        <f t="shared" si="0"/>
        <v>0.5268817204301075</v>
      </c>
      <c r="E20" s="138">
        <f t="shared" si="2"/>
        <v>1.075268817204301</v>
      </c>
      <c r="F20" s="44">
        <v>380</v>
      </c>
      <c r="G20" s="44">
        <v>311</v>
      </c>
      <c r="H20" s="141">
        <f t="shared" si="1"/>
        <v>0.8184210526315789</v>
      </c>
      <c r="I20" s="164">
        <f t="shared" si="3"/>
        <v>1.0359760159893403</v>
      </c>
      <c r="J20" s="147">
        <v>21287</v>
      </c>
      <c r="K20" s="160">
        <f t="shared" si="4"/>
        <v>1.1322872340425532</v>
      </c>
    </row>
    <row r="21" spans="1:11" s="134" customFormat="1" ht="16.5" customHeight="1">
      <c r="A21" s="22" t="s">
        <v>17</v>
      </c>
      <c r="B21" s="20">
        <v>521</v>
      </c>
      <c r="C21" s="44">
        <v>280</v>
      </c>
      <c r="D21" s="102">
        <f t="shared" si="0"/>
        <v>0.5374280230326296</v>
      </c>
      <c r="E21" s="138">
        <f t="shared" si="2"/>
        <v>1.0967918837400603</v>
      </c>
      <c r="F21" s="44">
        <v>292</v>
      </c>
      <c r="G21" s="44">
        <v>233</v>
      </c>
      <c r="H21" s="141">
        <f t="shared" si="1"/>
        <v>0.797945205479452</v>
      </c>
      <c r="I21" s="164">
        <f t="shared" si="3"/>
        <v>1.0100572221258886</v>
      </c>
      <c r="J21" s="147">
        <v>20386</v>
      </c>
      <c r="K21" s="160">
        <f t="shared" si="4"/>
        <v>1.0843617021276595</v>
      </c>
    </row>
    <row r="22" spans="1:11" s="134" customFormat="1" ht="16.5" customHeight="1">
      <c r="A22" s="22" t="s">
        <v>23</v>
      </c>
      <c r="B22" s="20">
        <v>648</v>
      </c>
      <c r="C22" s="44">
        <v>316</v>
      </c>
      <c r="D22" s="102">
        <f t="shared" si="0"/>
        <v>0.4876543209876543</v>
      </c>
      <c r="E22" s="138">
        <f t="shared" si="2"/>
        <v>0.9952128999748048</v>
      </c>
      <c r="F22" s="44">
        <v>386</v>
      </c>
      <c r="G22" s="44">
        <v>308</v>
      </c>
      <c r="H22" s="141">
        <f t="shared" si="1"/>
        <v>0.7979274611398963</v>
      </c>
      <c r="I22" s="164">
        <f t="shared" si="3"/>
        <v>1.0100347609365776</v>
      </c>
      <c r="J22" s="147">
        <v>20065</v>
      </c>
      <c r="K22" s="160">
        <f t="shared" si="4"/>
        <v>1.0672872340425532</v>
      </c>
    </row>
    <row r="23" spans="1:11" s="134" customFormat="1" ht="16.5" customHeight="1" thickBot="1">
      <c r="A23" s="23" t="s">
        <v>97</v>
      </c>
      <c r="B23" s="24">
        <v>823</v>
      </c>
      <c r="C23" s="59">
        <v>424</v>
      </c>
      <c r="D23" s="103">
        <f t="shared" si="0"/>
        <v>0.5151883353584447</v>
      </c>
      <c r="E23" s="138">
        <f t="shared" si="2"/>
        <v>1.0514047660376422</v>
      </c>
      <c r="F23" s="47">
        <v>509</v>
      </c>
      <c r="G23" s="63">
        <v>407</v>
      </c>
      <c r="H23" s="142">
        <f t="shared" si="1"/>
        <v>0.7996070726915521</v>
      </c>
      <c r="I23" s="164">
        <f t="shared" si="3"/>
        <v>1.0121608515082936</v>
      </c>
      <c r="J23" s="148">
        <v>19235</v>
      </c>
      <c r="K23" s="160">
        <f t="shared" si="4"/>
        <v>1.0231382978723405</v>
      </c>
    </row>
    <row r="24" spans="1:11" s="136" customFormat="1" ht="16.5" customHeight="1" thickBot="1">
      <c r="A24" s="26" t="s">
        <v>6</v>
      </c>
      <c r="B24" s="27">
        <v>9464</v>
      </c>
      <c r="C24" s="60">
        <v>4916</v>
      </c>
      <c r="D24" s="104">
        <f t="shared" si="0"/>
        <v>0.5194420963651732</v>
      </c>
      <c r="E24" s="167">
        <f>+D24/0.49</f>
        <v>1.0600859109493332</v>
      </c>
      <c r="F24" s="48">
        <v>5970</v>
      </c>
      <c r="G24" s="48">
        <v>4752</v>
      </c>
      <c r="H24" s="143">
        <f t="shared" si="1"/>
        <v>0.7959798994974875</v>
      </c>
      <c r="I24" s="165">
        <f>+H24/0.79</f>
        <v>1.0075694930347943</v>
      </c>
      <c r="J24" s="149">
        <v>19590</v>
      </c>
      <c r="K24" s="161">
        <f>+J24/18800</f>
        <v>1.0420212765957446</v>
      </c>
    </row>
    <row r="25" spans="1:13" s="136" customFormat="1" ht="16.5" customHeight="1">
      <c r="A25" s="206" t="s">
        <v>106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8"/>
      <c r="L25" s="154"/>
      <c r="M25" s="135"/>
    </row>
    <row r="26" spans="1:11" s="137" customFormat="1" ht="123" customHeight="1" thickBot="1">
      <c r="A26" s="190" t="str">
        <f>+'2 - Job Seeker'!A26:K26</f>
        <v>EE Rate Base:  Job Seekers who exited during the cohort period excluding those who were employed at registration or who left for medical or institutionalized reasons.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EE Number:  Job Seekers in the EE Rate Base who are employed in the first quarter after their exit quarter.
ER Rate Base:  Job Seekers who exited during the cohort period and who are employed in the first quarter after their exit quarter.
ER Number:  Job Seekers in the Employment Retention Rate Base who are employed in both the second and third quarters after the exit quarter.
Average Earnings:   The average of the 2nd quarter earnings and of the 3rd quarter earnings after the exit quarter of those Job Seekers who exited during the cohort period and who have a wage match in the first, second and third quarters after their exit quarter.
Performance Data are based on a rolling four quarter period, refer to Tab 13 to see report period cohorts.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2"/>
    </row>
  </sheetData>
  <sheetProtection/>
  <mergeCells count="5">
    <mergeCell ref="A1:K1"/>
    <mergeCell ref="A2:K2"/>
    <mergeCell ref="A3:K3"/>
    <mergeCell ref="A26:K26"/>
    <mergeCell ref="A25:K25"/>
  </mergeCells>
  <printOptions horizontalCentered="1" verticalCentered="1"/>
  <pageMargins left="0.3" right="0.3" top="0.3" bottom="0.3" header="0.12" footer="0.1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19.140625" style="35" customWidth="1"/>
    <col min="2" max="4" width="11.7109375" style="35" customWidth="1"/>
    <col min="5" max="5" width="10.8515625" style="35" customWidth="1"/>
    <col min="6" max="8" width="11.7109375" style="35" customWidth="1"/>
    <col min="9" max="9" width="10.8515625" style="35" customWidth="1"/>
    <col min="10" max="10" width="11.57421875" style="35" customWidth="1"/>
    <col min="11" max="11" width="10.8515625" style="35" customWidth="1"/>
    <col min="12" max="12" width="0" style="35" hidden="1" customWidth="1"/>
    <col min="13" max="16384" width="9.140625" style="35" customWidth="1"/>
  </cols>
  <sheetData>
    <row r="1" spans="1:11" ht="19.5" customHeight="1">
      <c r="A1" s="197" t="str">
        <f>'1- Populations in Cohort'!A1</f>
        <v>TAB 10 - LABOR EXCHANGE PERFORMANCE SUMMARY </v>
      </c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1" ht="19.5" customHeight="1" thickBot="1">
      <c r="A2" s="200" t="str">
        <f>'1- Populations in Cohort'!A2</f>
        <v>FY15 QUARTER ENDING JUNE 30, 2015</v>
      </c>
      <c r="B2" s="201"/>
      <c r="C2" s="201"/>
      <c r="D2" s="201"/>
      <c r="E2" s="201"/>
      <c r="F2" s="201"/>
      <c r="G2" s="201"/>
      <c r="H2" s="201"/>
      <c r="I2" s="201"/>
      <c r="J2" s="201"/>
      <c r="K2" s="202"/>
    </row>
    <row r="3" spans="1:13" s="132" customFormat="1" ht="19.5" customHeight="1" thickBot="1">
      <c r="A3" s="203" t="s">
        <v>69</v>
      </c>
      <c r="B3" s="204"/>
      <c r="C3" s="204"/>
      <c r="D3" s="204"/>
      <c r="E3" s="204"/>
      <c r="F3" s="204"/>
      <c r="G3" s="204"/>
      <c r="H3" s="204"/>
      <c r="I3" s="204"/>
      <c r="J3" s="204"/>
      <c r="K3" s="205"/>
      <c r="L3" s="131"/>
      <c r="M3" s="130"/>
    </row>
    <row r="4" spans="1:13" s="132" customFormat="1" ht="12.75">
      <c r="A4" s="64" t="s">
        <v>8</v>
      </c>
      <c r="B4" s="72" t="s">
        <v>7</v>
      </c>
      <c r="C4" s="65" t="s">
        <v>9</v>
      </c>
      <c r="D4" s="65" t="s">
        <v>52</v>
      </c>
      <c r="E4" s="66" t="s">
        <v>10</v>
      </c>
      <c r="F4" s="65" t="s">
        <v>11</v>
      </c>
      <c r="G4" s="65" t="s">
        <v>12</v>
      </c>
      <c r="H4" s="65" t="s">
        <v>82</v>
      </c>
      <c r="I4" s="65" t="s">
        <v>13</v>
      </c>
      <c r="J4" s="71" t="s">
        <v>65</v>
      </c>
      <c r="K4" s="67" t="s">
        <v>14</v>
      </c>
      <c r="L4" s="133"/>
      <c r="M4" s="133"/>
    </row>
    <row r="5" spans="1:11" s="134" customFormat="1" ht="12.75">
      <c r="A5" s="54" t="s">
        <v>28</v>
      </c>
      <c r="B5" s="50" t="s">
        <v>31</v>
      </c>
      <c r="C5" s="51" t="s">
        <v>31</v>
      </c>
      <c r="D5" s="51" t="s">
        <v>31</v>
      </c>
      <c r="E5" s="52" t="s">
        <v>81</v>
      </c>
      <c r="F5" s="51" t="s">
        <v>32</v>
      </c>
      <c r="G5" s="51" t="s">
        <v>32</v>
      </c>
      <c r="H5" s="51" t="s">
        <v>32</v>
      </c>
      <c r="I5" s="51" t="s">
        <v>81</v>
      </c>
      <c r="J5" s="80" t="s">
        <v>80</v>
      </c>
      <c r="K5" s="150" t="s">
        <v>81</v>
      </c>
    </row>
    <row r="6" spans="1:11" s="134" customFormat="1" ht="12.75">
      <c r="A6" s="54" t="s">
        <v>29</v>
      </c>
      <c r="B6" s="50" t="s">
        <v>32</v>
      </c>
      <c r="C6" s="51" t="s">
        <v>32</v>
      </c>
      <c r="D6" s="51" t="s">
        <v>32</v>
      </c>
      <c r="E6" s="52" t="s">
        <v>62</v>
      </c>
      <c r="F6" s="51" t="s">
        <v>34</v>
      </c>
      <c r="G6" s="51" t="s">
        <v>34</v>
      </c>
      <c r="H6" s="51" t="s">
        <v>34</v>
      </c>
      <c r="I6" s="51" t="s">
        <v>62</v>
      </c>
      <c r="J6" s="80" t="s">
        <v>35</v>
      </c>
      <c r="K6" s="151" t="s">
        <v>62</v>
      </c>
    </row>
    <row r="7" spans="1:11" s="134" customFormat="1" ht="13.5" thickBot="1">
      <c r="A7" s="32" t="s">
        <v>30</v>
      </c>
      <c r="B7" s="28" t="s">
        <v>33</v>
      </c>
      <c r="C7" s="29" t="s">
        <v>38</v>
      </c>
      <c r="D7" s="29" t="s">
        <v>39</v>
      </c>
      <c r="E7" s="30" t="s">
        <v>66</v>
      </c>
      <c r="F7" s="29" t="s">
        <v>33</v>
      </c>
      <c r="G7" s="29" t="s">
        <v>37</v>
      </c>
      <c r="H7" s="29" t="s">
        <v>39</v>
      </c>
      <c r="I7" s="29" t="s">
        <v>66</v>
      </c>
      <c r="J7" s="31" t="s">
        <v>36</v>
      </c>
      <c r="K7" s="151" t="s">
        <v>66</v>
      </c>
    </row>
    <row r="8" spans="1:11" s="134" customFormat="1" ht="16.5" customHeight="1">
      <c r="A8" s="55" t="s">
        <v>19</v>
      </c>
      <c r="B8" s="20">
        <v>25</v>
      </c>
      <c r="C8" s="44">
        <v>11</v>
      </c>
      <c r="D8" s="101">
        <f aca="true" t="shared" si="0" ref="D8:D24">+C8/B8</f>
        <v>0.44</v>
      </c>
      <c r="E8" s="138">
        <f>+D8/0.43</f>
        <v>1.0232558139534884</v>
      </c>
      <c r="F8" s="44">
        <v>13</v>
      </c>
      <c r="G8" s="61">
        <v>11</v>
      </c>
      <c r="H8" s="140">
        <f aca="true" t="shared" si="1" ref="H8:H24">+G8/F8</f>
        <v>0.8461538461538461</v>
      </c>
      <c r="I8" s="144">
        <f>+H8/0.79</f>
        <v>1.071080817916261</v>
      </c>
      <c r="J8" s="146">
        <v>11705</v>
      </c>
      <c r="K8" s="158">
        <f>+J8/19900</f>
        <v>0.5881909547738694</v>
      </c>
    </row>
    <row r="9" spans="1:11" s="134" customFormat="1" ht="16.5" customHeight="1">
      <c r="A9" s="22" t="s">
        <v>0</v>
      </c>
      <c r="B9" s="20">
        <v>49</v>
      </c>
      <c r="C9" s="44">
        <v>22</v>
      </c>
      <c r="D9" s="102">
        <f t="shared" si="0"/>
        <v>0.4489795918367347</v>
      </c>
      <c r="E9" s="138">
        <f>+D9/0.43</f>
        <v>1.0441385856668248</v>
      </c>
      <c r="F9" s="44">
        <v>33</v>
      </c>
      <c r="G9" s="62">
        <v>19</v>
      </c>
      <c r="H9" s="141">
        <f t="shared" si="1"/>
        <v>0.5757575757575758</v>
      </c>
      <c r="I9" s="145">
        <f>+H9/0.79</f>
        <v>0.728807057920982</v>
      </c>
      <c r="J9" s="147">
        <v>17175</v>
      </c>
      <c r="K9" s="159">
        <f>+J9/19900</f>
        <v>0.8630653266331658</v>
      </c>
    </row>
    <row r="10" spans="1:11" s="134" customFormat="1" ht="16.5" customHeight="1">
      <c r="A10" s="22" t="s">
        <v>20</v>
      </c>
      <c r="B10" s="20">
        <v>51</v>
      </c>
      <c r="C10" s="44">
        <v>26</v>
      </c>
      <c r="D10" s="102">
        <f t="shared" si="0"/>
        <v>0.5098039215686274</v>
      </c>
      <c r="E10" s="138">
        <f aca="true" t="shared" si="2" ref="E10:E23">+D10/0.43</f>
        <v>1.1855905152758777</v>
      </c>
      <c r="F10" s="44">
        <v>28</v>
      </c>
      <c r="G10" s="44">
        <v>21</v>
      </c>
      <c r="H10" s="141">
        <f t="shared" si="1"/>
        <v>0.75</v>
      </c>
      <c r="I10" s="145">
        <f aca="true" t="shared" si="3" ref="I10:I23">+H10/0.79</f>
        <v>0.9493670886075949</v>
      </c>
      <c r="J10" s="147">
        <v>18437</v>
      </c>
      <c r="K10" s="159">
        <f aca="true" t="shared" si="4" ref="K10:K23">+J10/19900</f>
        <v>0.9264824120603015</v>
      </c>
    </row>
    <row r="11" spans="1:11" s="134" customFormat="1" ht="16.5" customHeight="1">
      <c r="A11" s="22" t="s">
        <v>21</v>
      </c>
      <c r="B11" s="20">
        <v>24</v>
      </c>
      <c r="C11" s="44">
        <v>7</v>
      </c>
      <c r="D11" s="102">
        <f t="shared" si="0"/>
        <v>0.2916666666666667</v>
      </c>
      <c r="E11" s="138">
        <f t="shared" si="2"/>
        <v>0.678294573643411</v>
      </c>
      <c r="F11" s="44">
        <v>7</v>
      </c>
      <c r="G11" s="44">
        <v>5</v>
      </c>
      <c r="H11" s="141">
        <f t="shared" si="1"/>
        <v>0.7142857142857143</v>
      </c>
      <c r="I11" s="145">
        <f t="shared" si="3"/>
        <v>0.9041591320072333</v>
      </c>
      <c r="J11" s="147">
        <v>12923</v>
      </c>
      <c r="K11" s="159">
        <f t="shared" si="4"/>
        <v>0.6493969849246232</v>
      </c>
    </row>
    <row r="12" spans="1:11" s="134" customFormat="1" ht="16.5" customHeight="1">
      <c r="A12" s="22" t="s">
        <v>4</v>
      </c>
      <c r="B12" s="20">
        <v>10</v>
      </c>
      <c r="C12" s="44">
        <v>2</v>
      </c>
      <c r="D12" s="102">
        <f t="shared" si="0"/>
        <v>0.2</v>
      </c>
      <c r="E12" s="138">
        <f t="shared" si="2"/>
        <v>0.4651162790697675</v>
      </c>
      <c r="F12" s="44">
        <v>4</v>
      </c>
      <c r="G12" s="44">
        <v>4</v>
      </c>
      <c r="H12" s="141">
        <f>IF(F12&gt;0,G12/F12,0)</f>
        <v>1</v>
      </c>
      <c r="I12" s="145">
        <f t="shared" si="3"/>
        <v>1.2658227848101264</v>
      </c>
      <c r="J12" s="147">
        <v>14622</v>
      </c>
      <c r="K12" s="159">
        <f t="shared" si="4"/>
        <v>0.7347738693467337</v>
      </c>
    </row>
    <row r="13" spans="1:11" s="134" customFormat="1" ht="16.5" customHeight="1">
      <c r="A13" s="22" t="s">
        <v>18</v>
      </c>
      <c r="B13" s="20">
        <v>87</v>
      </c>
      <c r="C13" s="44">
        <v>42</v>
      </c>
      <c r="D13" s="102">
        <f t="shared" si="0"/>
        <v>0.4827586206896552</v>
      </c>
      <c r="E13" s="138">
        <f t="shared" si="2"/>
        <v>1.1226944667201284</v>
      </c>
      <c r="F13" s="44">
        <v>47</v>
      </c>
      <c r="G13" s="44">
        <v>42</v>
      </c>
      <c r="H13" s="141">
        <f t="shared" si="1"/>
        <v>0.8936170212765957</v>
      </c>
      <c r="I13" s="145">
        <f t="shared" si="3"/>
        <v>1.1311607864260704</v>
      </c>
      <c r="J13" s="147">
        <v>14019</v>
      </c>
      <c r="K13" s="159">
        <f t="shared" si="4"/>
        <v>0.7044723618090453</v>
      </c>
    </row>
    <row r="14" spans="1:11" s="134" customFormat="1" ht="16.5" customHeight="1">
      <c r="A14" s="19" t="s">
        <v>5</v>
      </c>
      <c r="B14" s="20">
        <v>35</v>
      </c>
      <c r="C14" s="44">
        <v>14</v>
      </c>
      <c r="D14" s="102">
        <f t="shared" si="0"/>
        <v>0.4</v>
      </c>
      <c r="E14" s="138">
        <f t="shared" si="2"/>
        <v>0.930232558139535</v>
      </c>
      <c r="F14" s="44">
        <v>14</v>
      </c>
      <c r="G14" s="44">
        <v>8</v>
      </c>
      <c r="H14" s="141">
        <f t="shared" si="1"/>
        <v>0.5714285714285714</v>
      </c>
      <c r="I14" s="145">
        <f t="shared" si="3"/>
        <v>0.7233273056057865</v>
      </c>
      <c r="J14" s="147">
        <v>20877</v>
      </c>
      <c r="K14" s="159">
        <f t="shared" si="4"/>
        <v>1.0490954773869348</v>
      </c>
    </row>
    <row r="15" spans="1:11" s="134" customFormat="1" ht="16.5" customHeight="1">
      <c r="A15" s="22" t="s">
        <v>16</v>
      </c>
      <c r="B15" s="20">
        <v>21</v>
      </c>
      <c r="C15" s="44">
        <v>8</v>
      </c>
      <c r="D15" s="102">
        <f t="shared" si="0"/>
        <v>0.38095238095238093</v>
      </c>
      <c r="E15" s="138">
        <f t="shared" si="2"/>
        <v>0.8859357696566998</v>
      </c>
      <c r="F15" s="44">
        <v>10</v>
      </c>
      <c r="G15" s="44">
        <v>8</v>
      </c>
      <c r="H15" s="141">
        <f t="shared" si="1"/>
        <v>0.8</v>
      </c>
      <c r="I15" s="145">
        <f t="shared" si="3"/>
        <v>1.0126582278481013</v>
      </c>
      <c r="J15" s="147">
        <v>20984</v>
      </c>
      <c r="K15" s="159">
        <f t="shared" si="4"/>
        <v>1.0544723618090452</v>
      </c>
    </row>
    <row r="16" spans="1:11" s="134" customFormat="1" ht="16.5" customHeight="1">
      <c r="A16" s="22" t="s">
        <v>3</v>
      </c>
      <c r="B16" s="20">
        <v>28</v>
      </c>
      <c r="C16" s="44">
        <v>15</v>
      </c>
      <c r="D16" s="102">
        <f t="shared" si="0"/>
        <v>0.5357142857142857</v>
      </c>
      <c r="E16" s="138">
        <f t="shared" si="2"/>
        <v>1.2458471760797343</v>
      </c>
      <c r="F16" s="44">
        <v>17</v>
      </c>
      <c r="G16" s="44">
        <v>10</v>
      </c>
      <c r="H16" s="141">
        <f t="shared" si="1"/>
        <v>0.5882352941176471</v>
      </c>
      <c r="I16" s="145">
        <f t="shared" si="3"/>
        <v>0.7446016381236039</v>
      </c>
      <c r="J16" s="147">
        <v>15578</v>
      </c>
      <c r="K16" s="159">
        <f t="shared" si="4"/>
        <v>0.7828140703517588</v>
      </c>
    </row>
    <row r="17" spans="1:11" s="134" customFormat="1" ht="16.5" customHeight="1">
      <c r="A17" s="22" t="s">
        <v>22</v>
      </c>
      <c r="B17" s="20">
        <v>82</v>
      </c>
      <c r="C17" s="44">
        <v>33</v>
      </c>
      <c r="D17" s="102">
        <f t="shared" si="0"/>
        <v>0.4024390243902439</v>
      </c>
      <c r="E17" s="138">
        <f t="shared" si="2"/>
        <v>0.9359047078842883</v>
      </c>
      <c r="F17" s="44">
        <v>32</v>
      </c>
      <c r="G17" s="44">
        <v>22</v>
      </c>
      <c r="H17" s="141">
        <f t="shared" si="1"/>
        <v>0.6875</v>
      </c>
      <c r="I17" s="145">
        <f t="shared" si="3"/>
        <v>0.870253164556962</v>
      </c>
      <c r="J17" s="147">
        <v>14599</v>
      </c>
      <c r="K17" s="159">
        <f t="shared" si="4"/>
        <v>0.7336180904522613</v>
      </c>
    </row>
    <row r="18" spans="1:11" s="134" customFormat="1" ht="16.5" customHeight="1">
      <c r="A18" s="22" t="s">
        <v>25</v>
      </c>
      <c r="B18" s="20">
        <v>26</v>
      </c>
      <c r="C18" s="44">
        <v>12</v>
      </c>
      <c r="D18" s="102">
        <f t="shared" si="0"/>
        <v>0.46153846153846156</v>
      </c>
      <c r="E18" s="138">
        <f t="shared" si="2"/>
        <v>1.0733452593917712</v>
      </c>
      <c r="F18" s="44">
        <v>11</v>
      </c>
      <c r="G18" s="44">
        <v>8</v>
      </c>
      <c r="H18" s="141">
        <f t="shared" si="1"/>
        <v>0.7272727272727273</v>
      </c>
      <c r="I18" s="145">
        <f t="shared" si="3"/>
        <v>0.9205983889528193</v>
      </c>
      <c r="J18" s="147">
        <v>21066</v>
      </c>
      <c r="K18" s="159">
        <f t="shared" si="4"/>
        <v>1.0585929648241206</v>
      </c>
    </row>
    <row r="19" spans="1:11" s="134" customFormat="1" ht="16.5" customHeight="1">
      <c r="A19" s="22" t="s">
        <v>1</v>
      </c>
      <c r="B19" s="20">
        <v>58</v>
      </c>
      <c r="C19" s="44">
        <v>27</v>
      </c>
      <c r="D19" s="102">
        <f t="shared" si="0"/>
        <v>0.46551724137931033</v>
      </c>
      <c r="E19" s="138">
        <f t="shared" si="2"/>
        <v>1.082598235765838</v>
      </c>
      <c r="F19" s="44">
        <v>31</v>
      </c>
      <c r="G19" s="44">
        <v>22</v>
      </c>
      <c r="H19" s="141">
        <f t="shared" si="1"/>
        <v>0.7096774193548387</v>
      </c>
      <c r="I19" s="145">
        <f t="shared" si="3"/>
        <v>0.898325847284606</v>
      </c>
      <c r="J19" s="147">
        <v>27350</v>
      </c>
      <c r="K19" s="159">
        <f t="shared" si="4"/>
        <v>1.3743718592964824</v>
      </c>
    </row>
    <row r="20" spans="1:11" s="134" customFormat="1" ht="16.5" customHeight="1">
      <c r="A20" s="22" t="s">
        <v>2</v>
      </c>
      <c r="B20" s="20">
        <v>35</v>
      </c>
      <c r="C20" s="44">
        <v>19</v>
      </c>
      <c r="D20" s="102">
        <f t="shared" si="0"/>
        <v>0.5428571428571428</v>
      </c>
      <c r="E20" s="138">
        <f t="shared" si="2"/>
        <v>1.2624584717607972</v>
      </c>
      <c r="F20" s="44">
        <v>27</v>
      </c>
      <c r="G20" s="44">
        <v>22</v>
      </c>
      <c r="H20" s="141">
        <f t="shared" si="1"/>
        <v>0.8148148148148148</v>
      </c>
      <c r="I20" s="145">
        <f t="shared" si="3"/>
        <v>1.0314111579934364</v>
      </c>
      <c r="J20" s="147">
        <v>20263</v>
      </c>
      <c r="K20" s="159">
        <f t="shared" si="4"/>
        <v>1.0182412060301507</v>
      </c>
    </row>
    <row r="21" spans="1:11" s="134" customFormat="1" ht="16.5" customHeight="1">
      <c r="A21" s="22" t="s">
        <v>17</v>
      </c>
      <c r="B21" s="20">
        <v>63</v>
      </c>
      <c r="C21" s="44">
        <v>37</v>
      </c>
      <c r="D21" s="102">
        <f t="shared" si="0"/>
        <v>0.5873015873015873</v>
      </c>
      <c r="E21" s="138">
        <f t="shared" si="2"/>
        <v>1.3658176448874124</v>
      </c>
      <c r="F21" s="44">
        <v>26</v>
      </c>
      <c r="G21" s="44">
        <v>19</v>
      </c>
      <c r="H21" s="141">
        <f t="shared" si="1"/>
        <v>0.7307692307692307</v>
      </c>
      <c r="I21" s="145">
        <f t="shared" si="3"/>
        <v>0.9250243427458616</v>
      </c>
      <c r="J21" s="147">
        <v>17604</v>
      </c>
      <c r="K21" s="159">
        <f t="shared" si="4"/>
        <v>0.8846231155778894</v>
      </c>
    </row>
    <row r="22" spans="1:11" s="134" customFormat="1" ht="16.5" customHeight="1">
      <c r="A22" s="22" t="s">
        <v>23</v>
      </c>
      <c r="B22" s="20">
        <v>57</v>
      </c>
      <c r="C22" s="44">
        <v>22</v>
      </c>
      <c r="D22" s="102">
        <f t="shared" si="0"/>
        <v>0.38596491228070173</v>
      </c>
      <c r="E22" s="138">
        <f t="shared" si="2"/>
        <v>0.8975928192574459</v>
      </c>
      <c r="F22" s="44">
        <v>30</v>
      </c>
      <c r="G22" s="44">
        <v>21</v>
      </c>
      <c r="H22" s="141">
        <f t="shared" si="1"/>
        <v>0.7</v>
      </c>
      <c r="I22" s="145">
        <f t="shared" si="3"/>
        <v>0.8860759493670886</v>
      </c>
      <c r="J22" s="147">
        <v>21668</v>
      </c>
      <c r="K22" s="159">
        <f t="shared" si="4"/>
        <v>1.0888442211055276</v>
      </c>
    </row>
    <row r="23" spans="1:11" s="134" customFormat="1" ht="16.5" customHeight="1" thickBot="1">
      <c r="A23" s="23" t="s">
        <v>97</v>
      </c>
      <c r="B23" s="24">
        <v>79</v>
      </c>
      <c r="C23" s="59">
        <v>40</v>
      </c>
      <c r="D23" s="103">
        <f t="shared" si="0"/>
        <v>0.5063291139240507</v>
      </c>
      <c r="E23" s="138">
        <f t="shared" si="2"/>
        <v>1.177509567265234</v>
      </c>
      <c r="F23" s="47">
        <v>56</v>
      </c>
      <c r="G23" s="63">
        <v>45</v>
      </c>
      <c r="H23" s="142">
        <f t="shared" si="1"/>
        <v>0.8035714285714286</v>
      </c>
      <c r="I23" s="145">
        <f t="shared" si="3"/>
        <v>1.0171790235081375</v>
      </c>
      <c r="J23" s="148">
        <v>18157</v>
      </c>
      <c r="K23" s="159">
        <f t="shared" si="4"/>
        <v>0.9124120603015076</v>
      </c>
    </row>
    <row r="24" spans="1:11" s="136" customFormat="1" ht="16.5" customHeight="1" thickBot="1">
      <c r="A24" s="26" t="s">
        <v>6</v>
      </c>
      <c r="B24" s="27">
        <v>766</v>
      </c>
      <c r="C24" s="60">
        <v>352</v>
      </c>
      <c r="D24" s="104">
        <f t="shared" si="0"/>
        <v>0.4595300261096606</v>
      </c>
      <c r="E24" s="33">
        <f>+D24/0.43</f>
        <v>1.0686744793247922</v>
      </c>
      <c r="F24" s="48">
        <v>401</v>
      </c>
      <c r="G24" s="48">
        <v>299</v>
      </c>
      <c r="H24" s="143">
        <f t="shared" si="1"/>
        <v>0.7456359102244389</v>
      </c>
      <c r="I24" s="34">
        <f>+H24/0.79</f>
        <v>0.9438429243347327</v>
      </c>
      <c r="J24" s="149">
        <v>18469</v>
      </c>
      <c r="K24" s="161">
        <f>+J24/19900</f>
        <v>0.9280904522613065</v>
      </c>
    </row>
    <row r="25" spans="1:13" s="136" customFormat="1" ht="16.5" customHeight="1">
      <c r="A25" s="206" t="s">
        <v>107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8"/>
      <c r="L25" s="154"/>
      <c r="M25" s="135"/>
    </row>
    <row r="26" spans="1:11" s="137" customFormat="1" ht="123" customHeight="1" thickBot="1">
      <c r="A26" s="190" t="str">
        <f>+'2 - Job Seeker'!A26:K26</f>
        <v>EE Rate Base:  Job Seekers who exited during the cohort period excluding those who were employed at registration or who left for medical or institutionalized reasons.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EE Number:  Job Seekers in the EE Rate Base who are employed in the first quarter after their exit quarter.
ER Rate Base:  Job Seekers who exited during the cohort period and who are employed in the first quarter after their exit quarter.
ER Number:  Job Seekers in the Employment Retention Rate Base who are employed in both the second and third quarters after the exit quarter.
Average Earnings:   The average of the 2nd quarter earnings and of the 3rd quarter earnings after the exit quarter of those Job Seekers who exited during the cohort period and who have a wage match in the first, second and third quarters after their exit quarter.
Performance Data are based on a rolling four quarter period, refer to Tab 13 to see report period cohorts.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2"/>
    </row>
  </sheetData>
  <sheetProtection/>
  <mergeCells count="5">
    <mergeCell ref="A1:K1"/>
    <mergeCell ref="A2:K2"/>
    <mergeCell ref="A3:K3"/>
    <mergeCell ref="A26:K26"/>
    <mergeCell ref="A25:K25"/>
  </mergeCells>
  <printOptions horizontalCentered="1" verticalCentered="1"/>
  <pageMargins left="0.3" right="0.3" top="0.3" bottom="0.3" header="0.12" footer="0.1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19.140625" style="35" customWidth="1"/>
    <col min="2" max="4" width="11.7109375" style="35" customWidth="1"/>
    <col min="5" max="5" width="10.8515625" style="35" customWidth="1"/>
    <col min="6" max="8" width="11.7109375" style="35" customWidth="1"/>
    <col min="9" max="9" width="10.8515625" style="35" customWidth="1"/>
    <col min="10" max="10" width="11.57421875" style="35" customWidth="1"/>
    <col min="11" max="11" width="10.8515625" style="35" customWidth="1"/>
    <col min="12" max="12" width="0" style="35" hidden="1" customWidth="1"/>
    <col min="13" max="16384" width="9.140625" style="35" customWidth="1"/>
  </cols>
  <sheetData>
    <row r="1" spans="1:11" ht="19.5" customHeight="1">
      <c r="A1" s="197" t="str">
        <f>'1- Populations in Cohort'!A1</f>
        <v>TAB 10 - LABOR EXCHANGE PERFORMANCE SUMMARY </v>
      </c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1" ht="19.5" customHeight="1" thickBot="1">
      <c r="A2" s="200" t="str">
        <f>'1- Populations in Cohort'!A2</f>
        <v>FY15 QUARTER ENDING JUNE 30, 2015</v>
      </c>
      <c r="B2" s="201"/>
      <c r="C2" s="201"/>
      <c r="D2" s="201"/>
      <c r="E2" s="201"/>
      <c r="F2" s="201"/>
      <c r="G2" s="201"/>
      <c r="H2" s="201"/>
      <c r="I2" s="201"/>
      <c r="J2" s="201"/>
      <c r="K2" s="202"/>
    </row>
    <row r="3" spans="1:13" s="132" customFormat="1" ht="19.5" customHeight="1" thickBot="1">
      <c r="A3" s="203" t="s">
        <v>84</v>
      </c>
      <c r="B3" s="204"/>
      <c r="C3" s="204"/>
      <c r="D3" s="204"/>
      <c r="E3" s="204"/>
      <c r="F3" s="204"/>
      <c r="G3" s="204"/>
      <c r="H3" s="204"/>
      <c r="I3" s="204"/>
      <c r="J3" s="204"/>
      <c r="K3" s="205"/>
      <c r="L3" s="131"/>
      <c r="M3" s="130"/>
    </row>
    <row r="4" spans="1:13" s="132" customFormat="1" ht="12.75">
      <c r="A4" s="64" t="s">
        <v>8</v>
      </c>
      <c r="B4" s="72" t="s">
        <v>7</v>
      </c>
      <c r="C4" s="65" t="s">
        <v>9</v>
      </c>
      <c r="D4" s="65" t="s">
        <v>52</v>
      </c>
      <c r="E4" s="66" t="s">
        <v>10</v>
      </c>
      <c r="F4" s="65" t="s">
        <v>11</v>
      </c>
      <c r="G4" s="65" t="s">
        <v>12</v>
      </c>
      <c r="H4" s="65" t="s">
        <v>82</v>
      </c>
      <c r="I4" s="65" t="s">
        <v>13</v>
      </c>
      <c r="J4" s="71" t="s">
        <v>65</v>
      </c>
      <c r="K4" s="67" t="s">
        <v>14</v>
      </c>
      <c r="L4" s="133"/>
      <c r="M4" s="133"/>
    </row>
    <row r="5" spans="1:11" s="134" customFormat="1" ht="12.75">
      <c r="A5" s="54" t="s">
        <v>28</v>
      </c>
      <c r="B5" s="50" t="s">
        <v>31</v>
      </c>
      <c r="C5" s="51" t="s">
        <v>31</v>
      </c>
      <c r="D5" s="51" t="s">
        <v>31</v>
      </c>
      <c r="E5" s="52" t="s">
        <v>81</v>
      </c>
      <c r="F5" s="51" t="s">
        <v>32</v>
      </c>
      <c r="G5" s="51" t="s">
        <v>32</v>
      </c>
      <c r="H5" s="51" t="s">
        <v>32</v>
      </c>
      <c r="I5" s="51" t="s">
        <v>81</v>
      </c>
      <c r="J5" s="80" t="s">
        <v>80</v>
      </c>
      <c r="K5" s="150" t="s">
        <v>81</v>
      </c>
    </row>
    <row r="6" spans="1:11" s="134" customFormat="1" ht="12.75">
      <c r="A6" s="54" t="s">
        <v>29</v>
      </c>
      <c r="B6" s="50" t="s">
        <v>32</v>
      </c>
      <c r="C6" s="51" t="s">
        <v>32</v>
      </c>
      <c r="D6" s="51" t="s">
        <v>32</v>
      </c>
      <c r="E6" s="52" t="s">
        <v>62</v>
      </c>
      <c r="F6" s="51" t="s">
        <v>34</v>
      </c>
      <c r="G6" s="51" t="s">
        <v>34</v>
      </c>
      <c r="H6" s="51" t="s">
        <v>34</v>
      </c>
      <c r="I6" s="51" t="s">
        <v>62</v>
      </c>
      <c r="J6" s="80" t="s">
        <v>35</v>
      </c>
      <c r="K6" s="151" t="s">
        <v>62</v>
      </c>
    </row>
    <row r="7" spans="1:11" s="134" customFormat="1" ht="13.5" thickBot="1">
      <c r="A7" s="32" t="s">
        <v>30</v>
      </c>
      <c r="B7" s="28" t="s">
        <v>33</v>
      </c>
      <c r="C7" s="29" t="s">
        <v>38</v>
      </c>
      <c r="D7" s="29" t="s">
        <v>39</v>
      </c>
      <c r="E7" s="30" t="s">
        <v>66</v>
      </c>
      <c r="F7" s="29" t="s">
        <v>33</v>
      </c>
      <c r="G7" s="29" t="s">
        <v>37</v>
      </c>
      <c r="H7" s="29" t="s">
        <v>39</v>
      </c>
      <c r="I7" s="29" t="s">
        <v>66</v>
      </c>
      <c r="J7" s="31" t="s">
        <v>85</v>
      </c>
      <c r="K7" s="151" t="s">
        <v>66</v>
      </c>
    </row>
    <row r="8" spans="1:11" s="134" customFormat="1" ht="16.5" customHeight="1">
      <c r="A8" s="55" t="s">
        <v>19</v>
      </c>
      <c r="B8" s="20">
        <v>22</v>
      </c>
      <c r="C8" s="44">
        <v>10</v>
      </c>
      <c r="D8" s="101">
        <f aca="true" t="shared" si="0" ref="D8:D24">+C8/B8</f>
        <v>0.45454545454545453</v>
      </c>
      <c r="E8" s="138">
        <f>+D8/0.43</f>
        <v>1.0570824524312896</v>
      </c>
      <c r="F8" s="44">
        <v>11</v>
      </c>
      <c r="G8" s="61">
        <v>9</v>
      </c>
      <c r="H8" s="140">
        <f aca="true" t="shared" si="1" ref="H8:H24">+G8/F8</f>
        <v>0.8181818181818182</v>
      </c>
      <c r="I8" s="144">
        <f>+H8/0.79</f>
        <v>1.0356731875719218</v>
      </c>
      <c r="J8" s="146">
        <v>10436</v>
      </c>
      <c r="K8" s="158">
        <f>+J8/19000</f>
        <v>0.5492631578947369</v>
      </c>
    </row>
    <row r="9" spans="1:11" s="134" customFormat="1" ht="16.5" customHeight="1">
      <c r="A9" s="22" t="s">
        <v>0</v>
      </c>
      <c r="B9" s="20">
        <v>25</v>
      </c>
      <c r="C9" s="44">
        <v>10</v>
      </c>
      <c r="D9" s="102">
        <f t="shared" si="0"/>
        <v>0.4</v>
      </c>
      <c r="E9" s="138">
        <f>+D9/0.43</f>
        <v>0.930232558139535</v>
      </c>
      <c r="F9" s="44">
        <v>21</v>
      </c>
      <c r="G9" s="62">
        <v>14</v>
      </c>
      <c r="H9" s="141">
        <f t="shared" si="1"/>
        <v>0.6666666666666666</v>
      </c>
      <c r="I9" s="145">
        <f>+H9/0.79</f>
        <v>0.8438818565400843</v>
      </c>
      <c r="J9" s="147">
        <v>21921</v>
      </c>
      <c r="K9" s="159">
        <f>+J9/19000</f>
        <v>1.1537368421052632</v>
      </c>
    </row>
    <row r="10" spans="1:11" s="134" customFormat="1" ht="16.5" customHeight="1">
      <c r="A10" s="22" t="s">
        <v>20</v>
      </c>
      <c r="B10" s="20">
        <v>19</v>
      </c>
      <c r="C10" s="44">
        <v>8</v>
      </c>
      <c r="D10" s="102">
        <f>IF(B10&gt;0,(C10/B10),0)</f>
        <v>0.42105263157894735</v>
      </c>
      <c r="E10" s="138">
        <f aca="true" t="shared" si="2" ref="E10:E23">+D10/0.43</f>
        <v>0.9791921664626683</v>
      </c>
      <c r="F10" s="44">
        <v>1</v>
      </c>
      <c r="G10" s="44">
        <v>1</v>
      </c>
      <c r="H10" s="141">
        <f>IF(F10&gt;1,G10/F10,0)</f>
        <v>0</v>
      </c>
      <c r="I10" s="145">
        <f aca="true" t="shared" si="3" ref="I10:I23">+H10/0.79</f>
        <v>0</v>
      </c>
      <c r="J10" s="147">
        <v>17104</v>
      </c>
      <c r="K10" s="159">
        <f aca="true" t="shared" si="4" ref="K10:K23">+J10/19000</f>
        <v>0.9002105263157895</v>
      </c>
    </row>
    <row r="11" spans="1:11" s="134" customFormat="1" ht="16.5" customHeight="1">
      <c r="A11" s="22" t="s">
        <v>21</v>
      </c>
      <c r="B11" s="20">
        <v>3</v>
      </c>
      <c r="C11" s="44">
        <v>2</v>
      </c>
      <c r="D11" s="102">
        <f>IF(B11&gt;0,(C11/B11),0)</f>
        <v>0.6666666666666666</v>
      </c>
      <c r="E11" s="138">
        <f t="shared" si="2"/>
        <v>1.5503875968992247</v>
      </c>
      <c r="F11" s="44">
        <v>1</v>
      </c>
      <c r="G11" s="44">
        <v>1</v>
      </c>
      <c r="H11" s="141">
        <f>IF(F11&gt;0,(G11/F11),0)</f>
        <v>1</v>
      </c>
      <c r="I11" s="145">
        <f t="shared" si="3"/>
        <v>1.2658227848101264</v>
      </c>
      <c r="J11" s="147">
        <v>17616</v>
      </c>
      <c r="K11" s="159">
        <f t="shared" si="4"/>
        <v>0.9271578947368421</v>
      </c>
    </row>
    <row r="12" spans="1:11" s="134" customFormat="1" ht="16.5" customHeight="1">
      <c r="A12" s="22" t="s">
        <v>4</v>
      </c>
      <c r="B12" s="20">
        <v>2</v>
      </c>
      <c r="C12" s="44">
        <v>0</v>
      </c>
      <c r="D12" s="102">
        <f>IF(B12&gt;0,(C12/B12),0)</f>
        <v>0</v>
      </c>
      <c r="E12" s="138">
        <f t="shared" si="2"/>
        <v>0</v>
      </c>
      <c r="F12" s="44">
        <v>0</v>
      </c>
      <c r="G12" s="44">
        <v>0</v>
      </c>
      <c r="H12" s="141">
        <f>IF(F12&gt;0,(G12/F12),0)</f>
        <v>0</v>
      </c>
      <c r="I12" s="145">
        <f t="shared" si="3"/>
        <v>0</v>
      </c>
      <c r="J12" s="147">
        <v>0</v>
      </c>
      <c r="K12" s="159">
        <f t="shared" si="4"/>
        <v>0</v>
      </c>
    </row>
    <row r="13" spans="1:11" s="134" customFormat="1" ht="16.5" customHeight="1">
      <c r="A13" s="22" t="s">
        <v>18</v>
      </c>
      <c r="B13" s="20">
        <v>68</v>
      </c>
      <c r="C13" s="44">
        <v>32</v>
      </c>
      <c r="D13" s="102">
        <f t="shared" si="0"/>
        <v>0.47058823529411764</v>
      </c>
      <c r="E13" s="138">
        <f t="shared" si="2"/>
        <v>1.094391244870041</v>
      </c>
      <c r="F13" s="44">
        <v>33</v>
      </c>
      <c r="G13" s="44">
        <v>30</v>
      </c>
      <c r="H13" s="141">
        <f t="shared" si="1"/>
        <v>0.9090909090909091</v>
      </c>
      <c r="I13" s="145">
        <f t="shared" si="3"/>
        <v>1.1507479861910241</v>
      </c>
      <c r="J13" s="147">
        <v>14749</v>
      </c>
      <c r="K13" s="159">
        <f t="shared" si="4"/>
        <v>0.7762631578947369</v>
      </c>
    </row>
    <row r="14" spans="1:11" s="134" customFormat="1" ht="16.5" customHeight="1">
      <c r="A14" s="19" t="s">
        <v>5</v>
      </c>
      <c r="B14" s="20">
        <v>31</v>
      </c>
      <c r="C14" s="44">
        <v>12</v>
      </c>
      <c r="D14" s="102">
        <f>IF(B14&gt;0,(C14/B14),0)</f>
        <v>0.3870967741935484</v>
      </c>
      <c r="E14" s="138">
        <f t="shared" si="2"/>
        <v>0.900225056264066</v>
      </c>
      <c r="F14" s="44">
        <v>12</v>
      </c>
      <c r="G14" s="44">
        <v>6</v>
      </c>
      <c r="H14" s="141">
        <f t="shared" si="1"/>
        <v>0.5</v>
      </c>
      <c r="I14" s="145">
        <f t="shared" si="3"/>
        <v>0.6329113924050632</v>
      </c>
      <c r="J14" s="147">
        <v>21126</v>
      </c>
      <c r="K14" s="159">
        <f t="shared" si="4"/>
        <v>1.1118947368421053</v>
      </c>
    </row>
    <row r="15" spans="1:11" s="134" customFormat="1" ht="16.5" customHeight="1">
      <c r="A15" s="22" t="s">
        <v>16</v>
      </c>
      <c r="B15" s="20">
        <v>12</v>
      </c>
      <c r="C15" s="44">
        <v>5</v>
      </c>
      <c r="D15" s="102">
        <f>IF(B15&gt;0,C15/B15,0)</f>
        <v>0.4166666666666667</v>
      </c>
      <c r="E15" s="138">
        <f t="shared" si="2"/>
        <v>0.9689922480620156</v>
      </c>
      <c r="F15" s="44">
        <v>5</v>
      </c>
      <c r="G15" s="44">
        <v>5</v>
      </c>
      <c r="H15" s="141">
        <f>IF(F15&gt;0,G15/F15,0)</f>
        <v>1</v>
      </c>
      <c r="I15" s="145">
        <f t="shared" si="3"/>
        <v>1.2658227848101264</v>
      </c>
      <c r="J15" s="147">
        <v>26837</v>
      </c>
      <c r="K15" s="159">
        <f t="shared" si="4"/>
        <v>1.4124736842105263</v>
      </c>
    </row>
    <row r="16" spans="1:11" s="134" customFormat="1" ht="16.5" customHeight="1">
      <c r="A16" s="22" t="s">
        <v>3</v>
      </c>
      <c r="B16" s="20">
        <v>18</v>
      </c>
      <c r="C16" s="44">
        <v>8</v>
      </c>
      <c r="D16" s="102">
        <f t="shared" si="0"/>
        <v>0.4444444444444444</v>
      </c>
      <c r="E16" s="138">
        <f t="shared" si="2"/>
        <v>1.0335917312661498</v>
      </c>
      <c r="F16" s="44">
        <v>10</v>
      </c>
      <c r="G16" s="44">
        <v>6</v>
      </c>
      <c r="H16" s="141">
        <f t="shared" si="1"/>
        <v>0.6</v>
      </c>
      <c r="I16" s="145">
        <f t="shared" si="3"/>
        <v>0.7594936708860759</v>
      </c>
      <c r="J16" s="147">
        <v>15828</v>
      </c>
      <c r="K16" s="159">
        <f t="shared" si="4"/>
        <v>0.8330526315789474</v>
      </c>
    </row>
    <row r="17" spans="1:11" s="134" customFormat="1" ht="16.5" customHeight="1">
      <c r="A17" s="22" t="s">
        <v>22</v>
      </c>
      <c r="B17" s="20">
        <v>37</v>
      </c>
      <c r="C17" s="44">
        <v>15</v>
      </c>
      <c r="D17" s="102">
        <f t="shared" si="0"/>
        <v>0.40540540540540543</v>
      </c>
      <c r="E17" s="138">
        <f t="shared" si="2"/>
        <v>0.9428032683846638</v>
      </c>
      <c r="F17" s="44">
        <v>9</v>
      </c>
      <c r="G17" s="44">
        <v>9</v>
      </c>
      <c r="H17" s="141">
        <f>IF(F17&gt;0,(G17/F17),0)</f>
        <v>1</v>
      </c>
      <c r="I17" s="145">
        <f t="shared" si="3"/>
        <v>1.2658227848101264</v>
      </c>
      <c r="J17" s="147">
        <v>16721</v>
      </c>
      <c r="K17" s="159">
        <f t="shared" si="4"/>
        <v>0.8800526315789474</v>
      </c>
    </row>
    <row r="18" spans="1:11" s="134" customFormat="1" ht="16.5" customHeight="1">
      <c r="A18" s="22" t="s">
        <v>25</v>
      </c>
      <c r="B18" s="20">
        <v>8</v>
      </c>
      <c r="C18" s="44">
        <v>4</v>
      </c>
      <c r="D18" s="102">
        <f>IF(B18&gt;0,(C18/B18),0)</f>
        <v>0.5</v>
      </c>
      <c r="E18" s="138">
        <f t="shared" si="2"/>
        <v>1.1627906976744187</v>
      </c>
      <c r="F18" s="44">
        <v>1</v>
      </c>
      <c r="G18" s="44">
        <v>0</v>
      </c>
      <c r="H18" s="141">
        <f>IF(F18&gt;0,(G18/F18),0)</f>
        <v>0</v>
      </c>
      <c r="I18" s="145">
        <f t="shared" si="3"/>
        <v>0</v>
      </c>
      <c r="J18" s="147">
        <v>0</v>
      </c>
      <c r="K18" s="159">
        <f t="shared" si="4"/>
        <v>0</v>
      </c>
    </row>
    <row r="19" spans="1:11" s="134" customFormat="1" ht="16.5" customHeight="1">
      <c r="A19" s="22" t="s">
        <v>1</v>
      </c>
      <c r="B19" s="20">
        <v>15</v>
      </c>
      <c r="C19" s="44">
        <v>7</v>
      </c>
      <c r="D19" s="102">
        <f t="shared" si="0"/>
        <v>0.4666666666666667</v>
      </c>
      <c r="E19" s="138">
        <f t="shared" si="2"/>
        <v>1.0852713178294573</v>
      </c>
      <c r="F19" s="44">
        <v>6</v>
      </c>
      <c r="G19" s="44">
        <v>4</v>
      </c>
      <c r="H19" s="141">
        <f t="shared" si="1"/>
        <v>0.6666666666666666</v>
      </c>
      <c r="I19" s="145">
        <f t="shared" si="3"/>
        <v>0.8438818565400843</v>
      </c>
      <c r="J19" s="147">
        <v>37528</v>
      </c>
      <c r="K19" s="159">
        <f t="shared" si="4"/>
        <v>1.975157894736842</v>
      </c>
    </row>
    <row r="20" spans="1:11" s="134" customFormat="1" ht="16.5" customHeight="1">
      <c r="A20" s="22" t="s">
        <v>2</v>
      </c>
      <c r="B20" s="20">
        <v>17</v>
      </c>
      <c r="C20" s="44">
        <v>11</v>
      </c>
      <c r="D20" s="102">
        <f t="shared" si="0"/>
        <v>0.6470588235294118</v>
      </c>
      <c r="E20" s="138">
        <f t="shared" si="2"/>
        <v>1.5047879616963065</v>
      </c>
      <c r="F20" s="44">
        <v>10</v>
      </c>
      <c r="G20" s="44">
        <v>7</v>
      </c>
      <c r="H20" s="141">
        <f t="shared" si="1"/>
        <v>0.7</v>
      </c>
      <c r="I20" s="145">
        <f t="shared" si="3"/>
        <v>0.8860759493670886</v>
      </c>
      <c r="J20" s="147">
        <v>31734</v>
      </c>
      <c r="K20" s="159">
        <f t="shared" si="4"/>
        <v>1.6702105263157894</v>
      </c>
    </row>
    <row r="21" spans="1:11" s="134" customFormat="1" ht="16.5" customHeight="1">
      <c r="A21" s="22" t="s">
        <v>17</v>
      </c>
      <c r="B21" s="20">
        <v>46</v>
      </c>
      <c r="C21" s="44">
        <v>31</v>
      </c>
      <c r="D21" s="102">
        <f t="shared" si="0"/>
        <v>0.6739130434782609</v>
      </c>
      <c r="E21" s="138">
        <f t="shared" si="2"/>
        <v>1.5672396359959555</v>
      </c>
      <c r="F21" s="44">
        <v>15</v>
      </c>
      <c r="G21" s="44">
        <v>11</v>
      </c>
      <c r="H21" s="141">
        <f t="shared" si="1"/>
        <v>0.7333333333333333</v>
      </c>
      <c r="I21" s="145">
        <f t="shared" si="3"/>
        <v>0.9282700421940927</v>
      </c>
      <c r="J21" s="147">
        <v>18913</v>
      </c>
      <c r="K21" s="159">
        <f t="shared" si="4"/>
        <v>0.995421052631579</v>
      </c>
    </row>
    <row r="22" spans="1:11" s="134" customFormat="1" ht="16.5" customHeight="1">
      <c r="A22" s="22" t="s">
        <v>23</v>
      </c>
      <c r="B22" s="20">
        <v>31</v>
      </c>
      <c r="C22" s="44">
        <v>12</v>
      </c>
      <c r="D22" s="102">
        <f t="shared" si="0"/>
        <v>0.3870967741935484</v>
      </c>
      <c r="E22" s="138">
        <f t="shared" si="2"/>
        <v>0.900225056264066</v>
      </c>
      <c r="F22" s="44">
        <v>20</v>
      </c>
      <c r="G22" s="44">
        <v>15</v>
      </c>
      <c r="H22" s="141">
        <f t="shared" si="1"/>
        <v>0.75</v>
      </c>
      <c r="I22" s="145">
        <f t="shared" si="3"/>
        <v>0.9493670886075949</v>
      </c>
      <c r="J22" s="147">
        <v>22733</v>
      </c>
      <c r="K22" s="159">
        <f t="shared" si="4"/>
        <v>1.1964736842105264</v>
      </c>
    </row>
    <row r="23" spans="1:11" s="134" customFormat="1" ht="16.5" customHeight="1" thickBot="1">
      <c r="A23" s="23" t="s">
        <v>97</v>
      </c>
      <c r="B23" s="24">
        <v>40</v>
      </c>
      <c r="C23" s="59">
        <v>21</v>
      </c>
      <c r="D23" s="103">
        <f t="shared" si="0"/>
        <v>0.525</v>
      </c>
      <c r="E23" s="138">
        <f t="shared" si="2"/>
        <v>1.2209302325581397</v>
      </c>
      <c r="F23" s="47">
        <v>30</v>
      </c>
      <c r="G23" s="63">
        <v>22</v>
      </c>
      <c r="H23" s="142">
        <f t="shared" si="1"/>
        <v>0.7333333333333333</v>
      </c>
      <c r="I23" s="145">
        <f t="shared" si="3"/>
        <v>0.9282700421940927</v>
      </c>
      <c r="J23" s="148">
        <v>19482</v>
      </c>
      <c r="K23" s="159">
        <f t="shared" si="4"/>
        <v>1.0253684210526315</v>
      </c>
    </row>
    <row r="24" spans="1:11" s="136" customFormat="1" ht="16.5" customHeight="1" thickBot="1">
      <c r="A24" s="26" t="s">
        <v>6</v>
      </c>
      <c r="B24" s="27">
        <v>405</v>
      </c>
      <c r="C24" s="60">
        <v>191</v>
      </c>
      <c r="D24" s="104">
        <f t="shared" si="0"/>
        <v>0.47160493827160493</v>
      </c>
      <c r="E24" s="33">
        <f>+D24/0.43</f>
        <v>1.0967556703990813</v>
      </c>
      <c r="F24" s="48">
        <v>185</v>
      </c>
      <c r="G24" s="48">
        <v>140</v>
      </c>
      <c r="H24" s="143">
        <f t="shared" si="1"/>
        <v>0.7567567567567568</v>
      </c>
      <c r="I24" s="34">
        <f>+H24/0.79</f>
        <v>0.9579199452617174</v>
      </c>
      <c r="J24" s="149">
        <v>19447</v>
      </c>
      <c r="K24" s="161">
        <f>+J24/19000</f>
        <v>1.0235263157894736</v>
      </c>
    </row>
    <row r="25" spans="1:13" s="136" customFormat="1" ht="16.5" customHeight="1">
      <c r="A25" s="206" t="s">
        <v>108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8"/>
      <c r="L25" s="154"/>
      <c r="M25" s="135"/>
    </row>
    <row r="26" spans="1:11" s="137" customFormat="1" ht="123" customHeight="1" thickBot="1">
      <c r="A26" s="190" t="str">
        <f>+'2 - Job Seeker'!A26:K26</f>
        <v>EE Rate Base:  Job Seekers who exited during the cohort period excluding those who were employed at registration or who left for medical or institutionalized reasons.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EE Number:  Job Seekers in the EE Rate Base who are employed in the first quarter after their exit quarter.
ER Rate Base:  Job Seekers who exited during the cohort period and who are employed in the first quarter after their exit quarter.
ER Number:  Job Seekers in the Employment Retention Rate Base who are employed in both the second and third quarters after the exit quarter.
Average Earnings:   The average of the 2nd quarter earnings and of the 3rd quarter earnings after the exit quarter of those Job Seekers who exited during the cohort period and who have a wage match in the first, second and third quarters after their exit quarter.
Performance Data are based on a rolling four quarter period, refer to Tab 13 to see report period cohorts.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2"/>
    </row>
  </sheetData>
  <sheetProtection/>
  <mergeCells count="5">
    <mergeCell ref="A1:K1"/>
    <mergeCell ref="A2:K2"/>
    <mergeCell ref="A3:K3"/>
    <mergeCell ref="A26:K26"/>
    <mergeCell ref="A25:K25"/>
  </mergeCells>
  <printOptions horizontalCentered="1" verticalCentered="1"/>
  <pageMargins left="0.3" right="0.3" top="0.3" bottom="0.3" header="0.12" footer="0.1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19.140625" style="35" customWidth="1"/>
    <col min="2" max="12" width="10.421875" style="35" customWidth="1"/>
    <col min="13" max="16384" width="9.140625" style="35" customWidth="1"/>
  </cols>
  <sheetData>
    <row r="1" spans="1:12" ht="19.5" customHeight="1">
      <c r="A1" s="197" t="str">
        <f>+'1- Populations in Cohort'!A1:N1</f>
        <v>TAB 10 - LABOR EXCHANGE PERFORMANCE SUMMARY 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9"/>
    </row>
    <row r="2" spans="1:12" ht="19.5" customHeight="1">
      <c r="A2" s="200" t="str">
        <f>+'1- Populations in Cohort'!A2:N2</f>
        <v>FY15 QUARTER ENDING JUNE 30, 2015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2"/>
    </row>
    <row r="3" spans="1:13" s="132" customFormat="1" ht="19.5" customHeight="1" thickBot="1">
      <c r="A3" s="203" t="s">
        <v>110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5"/>
      <c r="M3" s="130"/>
    </row>
    <row r="4" spans="1:14" s="132" customFormat="1" ht="12.75">
      <c r="A4" s="64" t="s">
        <v>8</v>
      </c>
      <c r="B4" s="72" t="s">
        <v>7</v>
      </c>
      <c r="C4" s="65" t="s">
        <v>9</v>
      </c>
      <c r="D4" s="65" t="s">
        <v>52</v>
      </c>
      <c r="E4" s="65" t="s">
        <v>10</v>
      </c>
      <c r="F4" s="66" t="s">
        <v>11</v>
      </c>
      <c r="G4" s="65" t="s">
        <v>12</v>
      </c>
      <c r="H4" s="65" t="s">
        <v>86</v>
      </c>
      <c r="I4" s="65" t="s">
        <v>87</v>
      </c>
      <c r="J4" s="65" t="s">
        <v>65</v>
      </c>
      <c r="K4" s="71" t="s">
        <v>14</v>
      </c>
      <c r="L4" s="67" t="s">
        <v>89</v>
      </c>
      <c r="M4" s="133"/>
      <c r="N4" s="133"/>
    </row>
    <row r="5" spans="1:12" s="134" customFormat="1" ht="12.75">
      <c r="A5" s="54" t="s">
        <v>28</v>
      </c>
      <c r="B5" s="50" t="s">
        <v>31</v>
      </c>
      <c r="C5" s="51" t="s">
        <v>31</v>
      </c>
      <c r="D5" s="51" t="s">
        <v>95</v>
      </c>
      <c r="E5" s="51" t="s">
        <v>81</v>
      </c>
      <c r="F5" s="52" t="s">
        <v>91</v>
      </c>
      <c r="G5" s="51" t="s">
        <v>32</v>
      </c>
      <c r="H5" s="51" t="s">
        <v>32</v>
      </c>
      <c r="I5" s="51" t="s">
        <v>32</v>
      </c>
      <c r="J5" s="51" t="s">
        <v>81</v>
      </c>
      <c r="K5" s="80" t="s">
        <v>80</v>
      </c>
      <c r="L5" s="150" t="s">
        <v>81</v>
      </c>
    </row>
    <row r="6" spans="1:12" s="134" customFormat="1" ht="12.75">
      <c r="A6" s="54" t="s">
        <v>29</v>
      </c>
      <c r="B6" s="50" t="s">
        <v>32</v>
      </c>
      <c r="C6" s="51" t="s">
        <v>32</v>
      </c>
      <c r="D6" s="51" t="s">
        <v>93</v>
      </c>
      <c r="E6" s="51" t="s">
        <v>62</v>
      </c>
      <c r="F6" s="52" t="s">
        <v>93</v>
      </c>
      <c r="G6" s="51" t="s">
        <v>34</v>
      </c>
      <c r="H6" s="51" t="s">
        <v>34</v>
      </c>
      <c r="I6" s="51" t="s">
        <v>34</v>
      </c>
      <c r="J6" s="51" t="s">
        <v>62</v>
      </c>
      <c r="K6" s="80" t="s">
        <v>35</v>
      </c>
      <c r="L6" s="151" t="s">
        <v>62</v>
      </c>
    </row>
    <row r="7" spans="1:12" s="134" customFormat="1" ht="13.5" customHeight="1" thickBot="1">
      <c r="A7" s="32" t="s">
        <v>30</v>
      </c>
      <c r="B7" s="28" t="s">
        <v>33</v>
      </c>
      <c r="C7" s="29" t="s">
        <v>38</v>
      </c>
      <c r="D7" s="29" t="s">
        <v>94</v>
      </c>
      <c r="E7" s="29" t="s">
        <v>90</v>
      </c>
      <c r="F7" s="30" t="s">
        <v>92</v>
      </c>
      <c r="G7" s="29" t="s">
        <v>33</v>
      </c>
      <c r="H7" s="29" t="s">
        <v>37</v>
      </c>
      <c r="I7" s="29" t="s">
        <v>39</v>
      </c>
      <c r="J7" s="29" t="s">
        <v>90</v>
      </c>
      <c r="K7" s="31" t="s">
        <v>36</v>
      </c>
      <c r="L7" s="151" t="s">
        <v>90</v>
      </c>
    </row>
    <row r="8" spans="1:13" s="134" customFormat="1" ht="16.5" customHeight="1">
      <c r="A8" s="55" t="s">
        <v>19</v>
      </c>
      <c r="B8" s="20">
        <v>193</v>
      </c>
      <c r="C8" s="44">
        <v>125</v>
      </c>
      <c r="D8" s="101">
        <v>0.65</v>
      </c>
      <c r="E8" s="162">
        <f>+D8/0.6</f>
        <v>1.0833333333333335</v>
      </c>
      <c r="F8" s="101">
        <v>0.55</v>
      </c>
      <c r="G8" s="44">
        <v>103</v>
      </c>
      <c r="H8" s="61">
        <v>80</v>
      </c>
      <c r="I8" s="140">
        <f aca="true" t="shared" si="0" ref="I8:I24">+H8/G8</f>
        <v>0.7766990291262136</v>
      </c>
      <c r="J8" s="144">
        <f>+I8/0.79</f>
        <v>0.9831633280078652</v>
      </c>
      <c r="K8" s="146">
        <v>12697</v>
      </c>
      <c r="L8" s="158">
        <f>+K8/19000</f>
        <v>0.6682631578947369</v>
      </c>
      <c r="M8" s="163"/>
    </row>
    <row r="9" spans="1:12" s="134" customFormat="1" ht="16.5" customHeight="1">
      <c r="A9" s="22" t="s">
        <v>0</v>
      </c>
      <c r="B9" s="20">
        <v>113</v>
      </c>
      <c r="C9" s="44">
        <v>69</v>
      </c>
      <c r="D9" s="102">
        <v>0.61</v>
      </c>
      <c r="E9" s="162">
        <f>+D9/0.6</f>
        <v>1.0166666666666666</v>
      </c>
      <c r="F9" s="138">
        <v>0.5</v>
      </c>
      <c r="G9" s="44">
        <v>130</v>
      </c>
      <c r="H9" s="62">
        <v>106</v>
      </c>
      <c r="I9" s="141">
        <f t="shared" si="0"/>
        <v>0.8153846153846154</v>
      </c>
      <c r="J9" s="145">
        <f>+I9/0.79</f>
        <v>1.0321324245374877</v>
      </c>
      <c r="K9" s="147">
        <v>16084</v>
      </c>
      <c r="L9" s="159">
        <f>+K9/19000</f>
        <v>0.8465263157894737</v>
      </c>
    </row>
    <row r="10" spans="1:12" s="134" customFormat="1" ht="16.5" customHeight="1">
      <c r="A10" s="22" t="s">
        <v>20</v>
      </c>
      <c r="B10" s="20">
        <v>158</v>
      </c>
      <c r="C10" s="44">
        <v>98</v>
      </c>
      <c r="D10" s="102">
        <v>0.62</v>
      </c>
      <c r="E10" s="162">
        <f aca="true" t="shared" si="1" ref="E10:E23">+D10/0.6</f>
        <v>1.0333333333333334</v>
      </c>
      <c r="F10" s="138">
        <v>0.53</v>
      </c>
      <c r="G10" s="44">
        <v>22</v>
      </c>
      <c r="H10" s="44">
        <v>17</v>
      </c>
      <c r="I10" s="141">
        <f t="shared" si="0"/>
        <v>0.7727272727272727</v>
      </c>
      <c r="J10" s="145">
        <f aca="true" t="shared" si="2" ref="J10:J23">+I10/0.79</f>
        <v>0.9781357882623705</v>
      </c>
      <c r="K10" s="147">
        <v>18565</v>
      </c>
      <c r="L10" s="159">
        <f aca="true" t="shared" si="3" ref="L10:L23">+K10/19000</f>
        <v>0.9771052631578947</v>
      </c>
    </row>
    <row r="11" spans="1:12" s="134" customFormat="1" ht="16.5" customHeight="1">
      <c r="A11" s="22" t="s">
        <v>21</v>
      </c>
      <c r="B11" s="20">
        <v>30</v>
      </c>
      <c r="C11" s="44">
        <v>20</v>
      </c>
      <c r="D11" s="102">
        <v>0.66</v>
      </c>
      <c r="E11" s="162">
        <f t="shared" si="1"/>
        <v>1.1</v>
      </c>
      <c r="F11" s="138">
        <v>0.53</v>
      </c>
      <c r="G11" s="44">
        <v>9</v>
      </c>
      <c r="H11" s="44">
        <v>7</v>
      </c>
      <c r="I11" s="141">
        <f t="shared" si="0"/>
        <v>0.7777777777777778</v>
      </c>
      <c r="J11" s="145">
        <f t="shared" si="2"/>
        <v>0.9845288326300984</v>
      </c>
      <c r="K11" s="147">
        <v>20518</v>
      </c>
      <c r="L11" s="159">
        <f t="shared" si="3"/>
        <v>1.0798947368421052</v>
      </c>
    </row>
    <row r="12" spans="1:12" s="134" customFormat="1" ht="16.5" customHeight="1">
      <c r="A12" s="22" t="s">
        <v>4</v>
      </c>
      <c r="B12" s="20">
        <v>34</v>
      </c>
      <c r="C12" s="44">
        <v>22</v>
      </c>
      <c r="D12" s="102">
        <v>0.65</v>
      </c>
      <c r="E12" s="162">
        <f t="shared" si="1"/>
        <v>1.0833333333333335</v>
      </c>
      <c r="F12" s="138">
        <v>0.56</v>
      </c>
      <c r="G12" s="44">
        <v>1</v>
      </c>
      <c r="H12" s="44">
        <v>1</v>
      </c>
      <c r="I12" s="141">
        <f t="shared" si="0"/>
        <v>1</v>
      </c>
      <c r="J12" s="145">
        <f t="shared" si="2"/>
        <v>1.2658227848101264</v>
      </c>
      <c r="K12" s="147">
        <v>12379</v>
      </c>
      <c r="L12" s="159">
        <f t="shared" si="3"/>
        <v>0.6515263157894737</v>
      </c>
    </row>
    <row r="13" spans="1:12" s="134" customFormat="1" ht="16.5" customHeight="1">
      <c r="A13" s="22" t="s">
        <v>18</v>
      </c>
      <c r="B13" s="20">
        <v>654</v>
      </c>
      <c r="C13" s="44">
        <v>455</v>
      </c>
      <c r="D13" s="102">
        <v>0.7</v>
      </c>
      <c r="E13" s="162">
        <f t="shared" si="1"/>
        <v>1.1666666666666667</v>
      </c>
      <c r="F13" s="138">
        <v>0.58</v>
      </c>
      <c r="G13" s="44">
        <v>297</v>
      </c>
      <c r="H13" s="44">
        <v>247</v>
      </c>
      <c r="I13" s="141">
        <f t="shared" si="0"/>
        <v>0.8316498316498316</v>
      </c>
      <c r="J13" s="145">
        <f t="shared" si="2"/>
        <v>1.0527213058858629</v>
      </c>
      <c r="K13" s="147">
        <v>19642</v>
      </c>
      <c r="L13" s="159">
        <f t="shared" si="3"/>
        <v>1.0337894736842106</v>
      </c>
    </row>
    <row r="14" spans="1:12" s="134" customFormat="1" ht="16.5" customHeight="1">
      <c r="A14" s="19" t="s">
        <v>5</v>
      </c>
      <c r="B14" s="20">
        <v>252</v>
      </c>
      <c r="C14" s="44">
        <v>135</v>
      </c>
      <c r="D14" s="102">
        <v>0.53</v>
      </c>
      <c r="E14" s="162">
        <f t="shared" si="1"/>
        <v>0.8833333333333334</v>
      </c>
      <c r="F14" s="138">
        <v>0.44</v>
      </c>
      <c r="G14" s="44">
        <v>126</v>
      </c>
      <c r="H14" s="44">
        <v>94</v>
      </c>
      <c r="I14" s="141">
        <f t="shared" si="0"/>
        <v>0.746031746031746</v>
      </c>
      <c r="J14" s="145">
        <f t="shared" si="2"/>
        <v>0.9443439823186658</v>
      </c>
      <c r="K14" s="147">
        <v>16750</v>
      </c>
      <c r="L14" s="159">
        <f t="shared" si="3"/>
        <v>0.881578947368421</v>
      </c>
    </row>
    <row r="15" spans="1:12" s="134" customFormat="1" ht="16.5" customHeight="1">
      <c r="A15" s="22" t="s">
        <v>16</v>
      </c>
      <c r="B15" s="20">
        <v>153</v>
      </c>
      <c r="C15" s="44">
        <v>108</v>
      </c>
      <c r="D15" s="102">
        <v>0.7</v>
      </c>
      <c r="E15" s="162">
        <f t="shared" si="1"/>
        <v>1.1666666666666667</v>
      </c>
      <c r="F15" s="138">
        <v>0.58</v>
      </c>
      <c r="G15" s="44">
        <v>107</v>
      </c>
      <c r="H15" s="44">
        <v>90</v>
      </c>
      <c r="I15" s="141">
        <f t="shared" si="0"/>
        <v>0.8411214953271028</v>
      </c>
      <c r="J15" s="145">
        <f t="shared" si="2"/>
        <v>1.0647107535786111</v>
      </c>
      <c r="K15" s="147">
        <v>19059</v>
      </c>
      <c r="L15" s="159">
        <f t="shared" si="3"/>
        <v>1.0031052631578947</v>
      </c>
    </row>
    <row r="16" spans="1:12" s="134" customFormat="1" ht="16.5" customHeight="1">
      <c r="A16" s="22" t="s">
        <v>3</v>
      </c>
      <c r="B16" s="20">
        <v>107</v>
      </c>
      <c r="C16" s="44">
        <v>74</v>
      </c>
      <c r="D16" s="102">
        <v>0.69</v>
      </c>
      <c r="E16" s="162">
        <f t="shared" si="1"/>
        <v>1.15</v>
      </c>
      <c r="F16" s="138">
        <v>0.59</v>
      </c>
      <c r="G16" s="44">
        <v>72</v>
      </c>
      <c r="H16" s="44">
        <v>56</v>
      </c>
      <c r="I16" s="141">
        <f t="shared" si="0"/>
        <v>0.7777777777777778</v>
      </c>
      <c r="J16" s="145">
        <f t="shared" si="2"/>
        <v>0.9845288326300984</v>
      </c>
      <c r="K16" s="147">
        <v>12473</v>
      </c>
      <c r="L16" s="159">
        <f t="shared" si="3"/>
        <v>0.6564736842105263</v>
      </c>
    </row>
    <row r="17" spans="1:12" s="134" customFormat="1" ht="16.5" customHeight="1">
      <c r="A17" s="22" t="s">
        <v>22</v>
      </c>
      <c r="B17" s="20">
        <v>173</v>
      </c>
      <c r="C17" s="44">
        <v>117</v>
      </c>
      <c r="D17" s="102">
        <v>0.67</v>
      </c>
      <c r="E17" s="162">
        <f t="shared" si="1"/>
        <v>1.1166666666666667</v>
      </c>
      <c r="F17" s="138">
        <v>0.55</v>
      </c>
      <c r="G17" s="44">
        <v>80</v>
      </c>
      <c r="H17" s="44">
        <v>67</v>
      </c>
      <c r="I17" s="141">
        <f t="shared" si="0"/>
        <v>0.8375</v>
      </c>
      <c r="J17" s="145">
        <f t="shared" si="2"/>
        <v>1.060126582278481</v>
      </c>
      <c r="K17" s="147">
        <v>14656</v>
      </c>
      <c r="L17" s="159">
        <f t="shared" si="3"/>
        <v>0.7713684210526316</v>
      </c>
    </row>
    <row r="18" spans="1:12" s="134" customFormat="1" ht="16.5" customHeight="1">
      <c r="A18" s="22" t="s">
        <v>25</v>
      </c>
      <c r="B18" s="20">
        <v>65</v>
      </c>
      <c r="C18" s="44">
        <v>49</v>
      </c>
      <c r="D18" s="102">
        <v>0.76</v>
      </c>
      <c r="E18" s="162">
        <f t="shared" si="1"/>
        <v>1.2666666666666668</v>
      </c>
      <c r="F18" s="138">
        <v>0.62</v>
      </c>
      <c r="G18" s="44">
        <v>9</v>
      </c>
      <c r="H18" s="44">
        <v>5</v>
      </c>
      <c r="I18" s="141">
        <f t="shared" si="0"/>
        <v>0.5555555555555556</v>
      </c>
      <c r="J18" s="145">
        <f t="shared" si="2"/>
        <v>0.7032348804500703</v>
      </c>
      <c r="K18" s="147">
        <v>19122</v>
      </c>
      <c r="L18" s="159">
        <f t="shared" si="3"/>
        <v>1.0064210526315789</v>
      </c>
    </row>
    <row r="19" spans="1:12" s="134" customFormat="1" ht="16.5" customHeight="1">
      <c r="A19" s="22" t="s">
        <v>1</v>
      </c>
      <c r="B19" s="20">
        <v>98</v>
      </c>
      <c r="C19" s="44">
        <v>77</v>
      </c>
      <c r="D19" s="102">
        <v>0.78</v>
      </c>
      <c r="E19" s="162">
        <f t="shared" si="1"/>
        <v>1.3</v>
      </c>
      <c r="F19" s="138">
        <v>0.64</v>
      </c>
      <c r="G19" s="44">
        <v>77</v>
      </c>
      <c r="H19" s="44">
        <v>62</v>
      </c>
      <c r="I19" s="141">
        <f t="shared" si="0"/>
        <v>0.8051948051948052</v>
      </c>
      <c r="J19" s="145">
        <f t="shared" si="2"/>
        <v>1.0192339306263356</v>
      </c>
      <c r="K19" s="147">
        <v>21508</v>
      </c>
      <c r="L19" s="159">
        <f t="shared" si="3"/>
        <v>1.132</v>
      </c>
    </row>
    <row r="20" spans="1:12" s="134" customFormat="1" ht="16.5" customHeight="1">
      <c r="A20" s="22" t="s">
        <v>2</v>
      </c>
      <c r="B20" s="20">
        <v>175</v>
      </c>
      <c r="C20" s="44">
        <v>120</v>
      </c>
      <c r="D20" s="102">
        <v>0.68</v>
      </c>
      <c r="E20" s="162">
        <f t="shared" si="1"/>
        <v>1.1333333333333335</v>
      </c>
      <c r="F20" s="138">
        <v>0.57</v>
      </c>
      <c r="G20" s="44">
        <v>137</v>
      </c>
      <c r="H20" s="44">
        <v>111</v>
      </c>
      <c r="I20" s="141">
        <f t="shared" si="0"/>
        <v>0.8102189781021898</v>
      </c>
      <c r="J20" s="145">
        <f t="shared" si="2"/>
        <v>1.0255936431673287</v>
      </c>
      <c r="K20" s="147">
        <v>20189</v>
      </c>
      <c r="L20" s="159">
        <f t="shared" si="3"/>
        <v>1.062578947368421</v>
      </c>
    </row>
    <row r="21" spans="1:12" s="134" customFormat="1" ht="16.5" customHeight="1">
      <c r="A21" s="22" t="s">
        <v>17</v>
      </c>
      <c r="B21" s="20">
        <v>342</v>
      </c>
      <c r="C21" s="44">
        <v>226</v>
      </c>
      <c r="D21" s="102">
        <v>0.66</v>
      </c>
      <c r="E21" s="162">
        <f t="shared" si="1"/>
        <v>1.1</v>
      </c>
      <c r="F21" s="138">
        <v>0.58</v>
      </c>
      <c r="G21" s="44">
        <v>168</v>
      </c>
      <c r="H21" s="44">
        <v>134</v>
      </c>
      <c r="I21" s="141">
        <f t="shared" si="0"/>
        <v>0.7976190476190477</v>
      </c>
      <c r="J21" s="145">
        <f t="shared" si="2"/>
        <v>1.009644364074744</v>
      </c>
      <c r="K21" s="147">
        <v>20723</v>
      </c>
      <c r="L21" s="159">
        <f t="shared" si="3"/>
        <v>1.0906842105263157</v>
      </c>
    </row>
    <row r="22" spans="1:12" s="134" customFormat="1" ht="16.5" customHeight="1">
      <c r="A22" s="22" t="s">
        <v>23</v>
      </c>
      <c r="B22" s="20">
        <v>309</v>
      </c>
      <c r="C22" s="44">
        <v>183</v>
      </c>
      <c r="D22" s="102">
        <v>0.59</v>
      </c>
      <c r="E22" s="162">
        <f t="shared" si="1"/>
        <v>0.9833333333333333</v>
      </c>
      <c r="F22" s="138">
        <v>0.51</v>
      </c>
      <c r="G22" s="44">
        <v>216</v>
      </c>
      <c r="H22" s="44">
        <v>175</v>
      </c>
      <c r="I22" s="141">
        <f t="shared" si="0"/>
        <v>0.8101851851851852</v>
      </c>
      <c r="J22" s="145">
        <f t="shared" si="2"/>
        <v>1.0255508673230191</v>
      </c>
      <c r="K22" s="147">
        <v>18668</v>
      </c>
      <c r="L22" s="159">
        <f t="shared" si="3"/>
        <v>0.9825263157894737</v>
      </c>
    </row>
    <row r="23" spans="1:12" s="134" customFormat="1" ht="16.5" customHeight="1" thickBot="1">
      <c r="A23" s="23" t="s">
        <v>97</v>
      </c>
      <c r="B23" s="24">
        <v>230</v>
      </c>
      <c r="C23" s="59">
        <v>154</v>
      </c>
      <c r="D23" s="103">
        <v>0.67</v>
      </c>
      <c r="E23" s="162">
        <f t="shared" si="1"/>
        <v>1.1166666666666667</v>
      </c>
      <c r="F23" s="138">
        <v>0.56</v>
      </c>
      <c r="G23" s="47">
        <v>123</v>
      </c>
      <c r="H23" s="63">
        <v>96</v>
      </c>
      <c r="I23" s="142">
        <f t="shared" si="0"/>
        <v>0.7804878048780488</v>
      </c>
      <c r="J23" s="145">
        <f t="shared" si="2"/>
        <v>0.9879592466810744</v>
      </c>
      <c r="K23" s="148">
        <v>17760</v>
      </c>
      <c r="L23" s="159">
        <f t="shared" si="3"/>
        <v>0.9347368421052632</v>
      </c>
    </row>
    <row r="24" spans="1:12" s="136" customFormat="1" ht="16.5" customHeight="1" thickBot="1">
      <c r="A24" s="26" t="s">
        <v>6</v>
      </c>
      <c r="B24" s="27">
        <v>3206</v>
      </c>
      <c r="C24" s="60">
        <v>2107</v>
      </c>
      <c r="D24" s="104">
        <v>0.66</v>
      </c>
      <c r="E24" s="104">
        <f>+D24/0.6</f>
        <v>1.1</v>
      </c>
      <c r="F24" s="139">
        <v>0.55</v>
      </c>
      <c r="G24" s="48">
        <v>1731</v>
      </c>
      <c r="H24" s="48">
        <v>1391</v>
      </c>
      <c r="I24" s="143">
        <f t="shared" si="0"/>
        <v>0.8035817446562681</v>
      </c>
      <c r="J24" s="34">
        <f>+I24/0.79</f>
        <v>1.0171920818433773</v>
      </c>
      <c r="K24" s="149">
        <v>18046</v>
      </c>
      <c r="L24" s="161">
        <f>+K24/19000</f>
        <v>0.9497894736842105</v>
      </c>
    </row>
    <row r="25" spans="1:12" s="136" customFormat="1" ht="16.5" customHeight="1">
      <c r="A25" s="206" t="s">
        <v>96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8"/>
    </row>
    <row r="26" spans="1:13" s="136" customFormat="1" ht="16.5" customHeight="1">
      <c r="A26" s="209" t="s">
        <v>109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1"/>
      <c r="M26" s="135"/>
    </row>
    <row r="27" spans="1:12" s="137" customFormat="1" ht="123" customHeight="1" thickBot="1">
      <c r="A27" s="190" t="str">
        <f>+'2 - Job Seeker'!A26:K26</f>
        <v>EE Rate Base:  Job Seekers who exited during the cohort period excluding those who were employed at registration or who left for medical or institutionalized reasons.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EE Number:  Job Seekers in the EE Rate Base who are employed in the first quarter after their exit quarter.
ER Rate Base:  Job Seekers who exited during the cohort period and who are employed in the first quarter after their exit quarter.
ER Number:  Job Seekers in the Employment Retention Rate Base who are employed in both the second and third quarters after the exit quarter.
Average Earnings:   The average of the 2nd quarter earnings and of the 3rd quarter earnings after the exit quarter of those Job Seekers who exited during the cohort period and who have a wage match in the first, second and third quarters after their exit quarter.
Performance Data are based on a rolling four quarter period, refer to Tab 13 to see report period cohorts.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2"/>
    </row>
  </sheetData>
  <sheetProtection/>
  <mergeCells count="6">
    <mergeCell ref="A1:L1"/>
    <mergeCell ref="A2:L2"/>
    <mergeCell ref="A3:L3"/>
    <mergeCell ref="A27:L27"/>
    <mergeCell ref="A26:L26"/>
    <mergeCell ref="A25:L25"/>
  </mergeCells>
  <printOptions horizontalCentered="1" verticalCentered="1"/>
  <pageMargins left="0.3" right="0.3" top="0.3" bottom="0.3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 10  LX Performance Summary by Area</dc:title>
  <dc:subject/>
  <dc:creator>Joan Boucher</dc:creator>
  <cp:keywords/>
  <dc:description/>
  <cp:lastModifiedBy>Boucher, Joan (DWD)</cp:lastModifiedBy>
  <cp:lastPrinted>2014-02-24T18:33:52Z</cp:lastPrinted>
  <dcterms:created xsi:type="dcterms:W3CDTF">2002-02-12T20:34:33Z</dcterms:created>
  <dcterms:modified xsi:type="dcterms:W3CDTF">2015-10-16T16:05:09Z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-689470444</vt:i4>
  </property>
  <property fmtid="{D5CDD505-2E9C-101B-9397-08002B2CF9AE}" pid="3" name="_EmailSubject">
    <vt:lpwstr>Tab 10 with VETS goal</vt:lpwstr>
  </property>
  <property fmtid="{D5CDD505-2E9C-101B-9397-08002B2CF9AE}" pid="4" name="_AuthorEmail">
    <vt:lpwstr>CErb@detma.org</vt:lpwstr>
  </property>
  <property fmtid="{D5CDD505-2E9C-101B-9397-08002B2CF9AE}" pid="5" name="_AuthorEmailDisplayName">
    <vt:lpwstr>Erb, Carla (DET)</vt:lpwstr>
  </property>
  <property fmtid="{D5CDD505-2E9C-101B-9397-08002B2CF9AE}" pid="6" name="_PreviousAdHocReviewCycleID">
    <vt:i4>611779353</vt:i4>
  </property>
  <property fmtid="{D5CDD505-2E9C-101B-9397-08002B2CF9AE}" pid="7" name="_ReviewingToolsShownOnce">
    <vt:lpwstr/>
  </property>
</Properties>
</file>