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Massworkforce Issuances\WIOA Issuances\OSCC Operations 08\Policy\"/>
    </mc:Choice>
  </mc:AlternateContent>
  <bookViews>
    <workbookView xWindow="0" yWindow="0" windowWidth="19440" windowHeight="110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1" i="1"/>
  <c r="B20" i="1"/>
  <c r="D19" i="1"/>
  <c r="F19" i="1" s="1"/>
  <c r="C19" i="1"/>
  <c r="D18" i="1"/>
  <c r="C18" i="1"/>
  <c r="D17" i="1"/>
  <c r="C17" i="1"/>
  <c r="D16" i="1"/>
  <c r="C16" i="1"/>
  <c r="D15" i="1"/>
  <c r="F15" i="1" s="1"/>
  <c r="C15" i="1"/>
  <c r="D14" i="1"/>
  <c r="F14" i="1" s="1"/>
  <c r="C14" i="1"/>
  <c r="D13" i="1"/>
  <c r="F13" i="1" s="1"/>
  <c r="C13" i="1"/>
  <c r="D12" i="1"/>
  <c r="C12" i="1"/>
  <c r="D11" i="1"/>
  <c r="C11" i="1"/>
  <c r="D10" i="1"/>
  <c r="C10" i="1"/>
  <c r="D9" i="1"/>
  <c r="F9" i="1" s="1"/>
  <c r="C9" i="1"/>
  <c r="D8" i="1"/>
  <c r="C8" i="1"/>
  <c r="D7" i="1"/>
  <c r="C7" i="1"/>
  <c r="D6" i="1"/>
  <c r="C6" i="1"/>
  <c r="D5" i="1"/>
  <c r="F5" i="1" s="1"/>
  <c r="C5" i="1"/>
  <c r="D4" i="1"/>
  <c r="F4" i="1" s="1"/>
  <c r="F21" i="1" s="1"/>
  <c r="C4" i="1"/>
  <c r="E2" i="1"/>
  <c r="E18" i="1" s="1"/>
  <c r="E4" i="1" l="1"/>
  <c r="D21" i="1"/>
  <c r="F23" i="1"/>
  <c r="G16" i="1"/>
  <c r="G12" i="1"/>
  <c r="G8" i="1"/>
  <c r="G4" i="1"/>
  <c r="G19" i="1"/>
  <c r="G11" i="1"/>
  <c r="G18" i="1"/>
  <c r="G14" i="1"/>
  <c r="G10" i="1"/>
  <c r="G6" i="1"/>
  <c r="G15" i="1"/>
  <c r="G7" i="1"/>
  <c r="G17" i="1"/>
  <c r="G13" i="1"/>
  <c r="G9" i="1"/>
  <c r="G5" i="1"/>
  <c r="E7" i="1"/>
  <c r="E10" i="1"/>
  <c r="E14" i="1"/>
  <c r="E5" i="1"/>
  <c r="E20" i="1" s="1"/>
  <c r="E9" i="1"/>
  <c r="E13" i="1"/>
  <c r="E17" i="1"/>
  <c r="E15" i="1"/>
  <c r="E19" i="1"/>
  <c r="E8" i="1"/>
  <c r="E12" i="1"/>
  <c r="E16" i="1"/>
  <c r="E11" i="1"/>
  <c r="E6" i="1"/>
  <c r="G20" i="1" l="1"/>
</calcChain>
</file>

<file path=xl/sharedStrings.xml><?xml version="1.0" encoding="utf-8"?>
<sst xmlns="http://schemas.openxmlformats.org/spreadsheetml/2006/main" count="31" uniqueCount="31">
  <si>
    <t>#s</t>
  </si>
  <si>
    <t>% of population</t>
  </si>
  <si>
    <t># of Vouchers</t>
  </si>
  <si>
    <t>Potential Min Earnings</t>
  </si>
  <si>
    <t>Berkshire</t>
  </si>
  <si>
    <t>Boston</t>
  </si>
  <si>
    <t>Bristol</t>
  </si>
  <si>
    <t>Brockton</t>
  </si>
  <si>
    <t>Cape Cod, Vineyard, Nantucket</t>
  </si>
  <si>
    <t>Central Mass</t>
  </si>
  <si>
    <t>Franklin/Hampshire</t>
  </si>
  <si>
    <t>Greater Lowell</t>
  </si>
  <si>
    <t>Greater New Bedford</t>
  </si>
  <si>
    <t>Hampden</t>
  </si>
  <si>
    <t>Lower Merrimack Valley</t>
  </si>
  <si>
    <t>Metro North</t>
  </si>
  <si>
    <t>Metro South West</t>
  </si>
  <si>
    <t>North Central Mass</t>
  </si>
  <si>
    <t>North Shore</t>
  </si>
  <si>
    <t>South Shore</t>
  </si>
  <si>
    <t>Statewide Totals</t>
  </si>
  <si>
    <t>Goal</t>
  </si>
  <si>
    <t>assigned</t>
  </si>
  <si>
    <t>per voucher</t>
  </si>
  <si>
    <t>Revised # of Vouchers</t>
  </si>
  <si>
    <t>Revised Potential Min Earnings</t>
  </si>
  <si>
    <t>open/
unassigned</t>
  </si>
  <si>
    <t>UPDATED:  10-2017</t>
  </si>
  <si>
    <t>Mass Talent Connect</t>
  </si>
  <si>
    <t xml:space="preserve">  Workforce Development Area</t>
  </si>
  <si>
    <t>$ per voucher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</si>
</sst>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</cellStyleXfs>
  <cellXfs count="46">
    <xf numFmtId="0" fontId="0" fillId="0" borderId="0" xfId="0"/>
    <xf numFmtId="44" fontId="3" fillId="0" borderId="1" xfId="1" applyFont="1" applyBorder="1" applyAlignment="1">
      <alignment horizontal="center"/>
    </xf>
    <xf numFmtId="44" fontId="4" fillId="0" borderId="1" xfId="1" applyFont="1" applyBorder="1"/>
    <xf numFmtId="0" fontId="4" fillId="0" borderId="1" xfId="0" applyFont="1" applyBorder="1"/>
    <xf numFmtId="44" fontId="3" fillId="3" borderId="1" xfId="0" applyNumberFormat="1" applyFont="1" applyFill="1" applyBorder="1"/>
    <xf numFmtId="0" fontId="5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/>
    </xf>
    <xf numFmtId="9" fontId="4" fillId="0" borderId="2" xfId="2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44" fontId="4" fillId="0" borderId="2" xfId="0" applyNumberFormat="1" applyFont="1" applyBorder="1" applyAlignment="1">
      <alignment horizontal="center"/>
    </xf>
    <xf numFmtId="0" fontId="8" fillId="0" borderId="1" xfId="3" applyFont="1" applyFill="1" applyBorder="1" applyAlignment="1">
      <alignment horizontal="left" vertical="center"/>
    </xf>
    <xf numFmtId="0" fontId="9" fillId="0" borderId="1" xfId="3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44" fontId="4" fillId="0" borderId="1" xfId="0" applyNumberFormat="1" applyFont="1" applyBorder="1" applyAlignment="1">
      <alignment horizontal="center"/>
    </xf>
    <xf numFmtId="0" fontId="8" fillId="0" borderId="1" xfId="4" applyFont="1" applyFill="1" applyBorder="1" applyAlignment="1">
      <alignment horizontal="left" vertical="center"/>
    </xf>
    <xf numFmtId="0" fontId="9" fillId="0" borderId="1" xfId="4" applyFont="1" applyFill="1" applyBorder="1" applyAlignment="1">
      <alignment horizontal="center" vertical="center"/>
    </xf>
    <xf numFmtId="0" fontId="8" fillId="0" borderId="1" xfId="3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4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4" borderId="0" xfId="0" applyFill="1"/>
    <xf numFmtId="44" fontId="0" fillId="0" borderId="0" xfId="0" applyNumberFormat="1"/>
    <xf numFmtId="1" fontId="6" fillId="0" borderId="1" xfId="0" applyNumberFormat="1" applyFont="1" applyBorder="1" applyAlignment="1">
      <alignment horizontal="center"/>
    </xf>
    <xf numFmtId="0" fontId="4" fillId="0" borderId="0" xfId="0" applyFont="1"/>
    <xf numFmtId="0" fontId="3" fillId="4" borderId="1" xfId="0" applyFont="1" applyFill="1" applyBorder="1" applyAlignment="1">
      <alignment horizontal="center" wrapText="1"/>
    </xf>
    <xf numFmtId="1" fontId="4" fillId="0" borderId="1" xfId="0" applyNumberFormat="1" applyFont="1" applyBorder="1"/>
    <xf numFmtId="44" fontId="4" fillId="0" borderId="1" xfId="0" applyNumberFormat="1" applyFont="1" applyBorder="1"/>
    <xf numFmtId="1" fontId="3" fillId="4" borderId="1" xfId="0" applyNumberFormat="1" applyFont="1" applyFill="1" applyBorder="1"/>
    <xf numFmtId="44" fontId="3" fillId="4" borderId="1" xfId="0" applyNumberFormat="1" applyFont="1" applyFill="1" applyBorder="1"/>
    <xf numFmtId="44" fontId="4" fillId="0" borderId="0" xfId="0" applyNumberFormat="1" applyFont="1"/>
    <xf numFmtId="1" fontId="10" fillId="0" borderId="1" xfId="0" applyNumberFormat="1" applyFont="1" applyBorder="1"/>
    <xf numFmtId="0" fontId="10" fillId="0" borderId="1" xfId="0" applyFont="1" applyBorder="1"/>
    <xf numFmtId="44" fontId="10" fillId="0" borderId="1" xfId="0" applyNumberFormat="1" applyFont="1" applyBorder="1"/>
    <xf numFmtId="44" fontId="6" fillId="0" borderId="1" xfId="1" applyNumberFormat="1" applyFont="1" applyBorder="1" applyAlignment="1">
      <alignment horizontal="left"/>
    </xf>
    <xf numFmtId="1" fontId="4" fillId="0" borderId="0" xfId="0" applyNumberFormat="1" applyFont="1"/>
    <xf numFmtId="0" fontId="5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2" fillId="2" borderId="1" xfId="0" applyFont="1" applyFill="1" applyBorder="1" applyAlignment="1"/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</cellXfs>
  <cellStyles count="5">
    <cellStyle name="Currency" xfId="1" builtinId="4"/>
    <cellStyle name="Normal" xfId="0" builtinId="0"/>
    <cellStyle name="Normal_REA Goal by AREA" xfId="3"/>
    <cellStyle name="Normal_REA Goal by AREA 2" xfId="4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B21" sqref="B21"/>
    </sheetView>
  </sheetViews>
  <sheetFormatPr defaultRowHeight="15.75" x14ac:dyDescent="0.25"/>
  <cols>
    <col min="1" max="1" width="32" bestFit="1" customWidth="1"/>
    <col min="2" max="2" width="10" customWidth="1"/>
    <col min="3" max="3" width="11.7109375" customWidth="1"/>
    <col min="4" max="4" width="13" customWidth="1"/>
    <col min="5" max="5" width="14" bestFit="1" customWidth="1"/>
    <col min="6" max="6" width="17.42578125" style="28" customWidth="1"/>
    <col min="7" max="7" width="20" style="28" customWidth="1"/>
  </cols>
  <sheetData>
    <row r="1" spans="1:7" ht="26.25" x14ac:dyDescent="0.4">
      <c r="A1" s="43" t="s">
        <v>28</v>
      </c>
      <c r="B1" s="43"/>
      <c r="C1" s="43"/>
      <c r="D1" s="43"/>
      <c r="E1" s="43"/>
    </row>
    <row r="2" spans="1:7" x14ac:dyDescent="0.25">
      <c r="A2" s="1">
        <v>338500</v>
      </c>
      <c r="B2" s="2"/>
      <c r="C2" s="44" t="s">
        <v>30</v>
      </c>
      <c r="D2" s="45"/>
      <c r="E2" s="4">
        <f>D23</f>
        <v>1137.5968992248063</v>
      </c>
    </row>
    <row r="3" spans="1:7" ht="47.25" x14ac:dyDescent="0.25">
      <c r="A3" s="40" t="s">
        <v>29</v>
      </c>
      <c r="B3" s="40" t="s">
        <v>0</v>
      </c>
      <c r="C3" s="41" t="s">
        <v>1</v>
      </c>
      <c r="D3" s="41" t="s">
        <v>2</v>
      </c>
      <c r="E3" s="41" t="s">
        <v>3</v>
      </c>
      <c r="F3" s="29" t="s">
        <v>24</v>
      </c>
      <c r="G3" s="29" t="s">
        <v>25</v>
      </c>
    </row>
    <row r="4" spans="1:7" x14ac:dyDescent="0.25">
      <c r="A4" s="5" t="s">
        <v>4</v>
      </c>
      <c r="B4" s="6">
        <v>40</v>
      </c>
      <c r="C4" s="7">
        <f>B4/2576</f>
        <v>1.5527950310559006E-2</v>
      </c>
      <c r="D4" s="8">
        <f>194*0.02</f>
        <v>3.88</v>
      </c>
      <c r="E4" s="9">
        <f>D23*D4</f>
        <v>4413.8759689922481</v>
      </c>
      <c r="F4" s="30">
        <f>D4</f>
        <v>3.88</v>
      </c>
      <c r="G4" s="31">
        <f>D23*F4</f>
        <v>4413.8759689922481</v>
      </c>
    </row>
    <row r="5" spans="1:7" x14ac:dyDescent="0.25">
      <c r="A5" s="10" t="s">
        <v>5</v>
      </c>
      <c r="B5" s="11">
        <v>213</v>
      </c>
      <c r="C5" s="7">
        <f t="shared" ref="C5:C19" si="0">B5/2576</f>
        <v>8.2686335403726705E-2</v>
      </c>
      <c r="D5" s="12">
        <f>194*0.08</f>
        <v>15.52</v>
      </c>
      <c r="E5" s="13">
        <f>E2*D5</f>
        <v>17655.503875968992</v>
      </c>
      <c r="F5" s="30">
        <f>D5</f>
        <v>15.52</v>
      </c>
      <c r="G5" s="31">
        <f>D23*F5</f>
        <v>17655.503875968992</v>
      </c>
    </row>
    <row r="6" spans="1:7" x14ac:dyDescent="0.25">
      <c r="A6" s="10" t="s">
        <v>6</v>
      </c>
      <c r="B6" s="11">
        <v>157</v>
      </c>
      <c r="C6" s="7">
        <f t="shared" si="0"/>
        <v>6.0947204968944096E-2</v>
      </c>
      <c r="D6" s="12">
        <f>194*0.06</f>
        <v>11.639999999999999</v>
      </c>
      <c r="E6" s="13">
        <f>E2*D6</f>
        <v>13241.627906976744</v>
      </c>
      <c r="F6" s="3">
        <v>9</v>
      </c>
      <c r="G6" s="31">
        <f>D23*F6</f>
        <v>10238.372093023256</v>
      </c>
    </row>
    <row r="7" spans="1:7" x14ac:dyDescent="0.25">
      <c r="A7" s="10" t="s">
        <v>7</v>
      </c>
      <c r="B7" s="11">
        <v>67</v>
      </c>
      <c r="C7" s="7">
        <f t="shared" si="0"/>
        <v>2.6009316770186336E-2</v>
      </c>
      <c r="D7" s="12">
        <f>194*0.03</f>
        <v>5.8199999999999994</v>
      </c>
      <c r="E7" s="13">
        <f>E2*D7</f>
        <v>6620.8139534883721</v>
      </c>
      <c r="F7" s="3">
        <v>4</v>
      </c>
      <c r="G7" s="31">
        <f>D23*F7</f>
        <v>4550.3875968992252</v>
      </c>
    </row>
    <row r="8" spans="1:7" x14ac:dyDescent="0.25">
      <c r="A8" s="14" t="s">
        <v>8</v>
      </c>
      <c r="B8" s="15">
        <v>42</v>
      </c>
      <c r="C8" s="7">
        <f t="shared" si="0"/>
        <v>1.6304347826086956E-2</v>
      </c>
      <c r="D8" s="12">
        <f>194*0.02</f>
        <v>3.88</v>
      </c>
      <c r="E8" s="13">
        <f>E2*D8</f>
        <v>4413.8759689922481</v>
      </c>
      <c r="F8" s="3">
        <v>2</v>
      </c>
      <c r="G8" s="31">
        <f>D23*F8</f>
        <v>2275.1937984496126</v>
      </c>
    </row>
    <row r="9" spans="1:7" x14ac:dyDescent="0.25">
      <c r="A9" s="10" t="s">
        <v>9</v>
      </c>
      <c r="B9" s="11">
        <v>344</v>
      </c>
      <c r="C9" s="7">
        <f t="shared" si="0"/>
        <v>0.13354037267080746</v>
      </c>
      <c r="D9" s="12">
        <f>194*0.13</f>
        <v>25.220000000000002</v>
      </c>
      <c r="E9" s="13">
        <f>E2*D9</f>
        <v>28690.193798449618</v>
      </c>
      <c r="F9" s="30">
        <f>D9</f>
        <v>25.220000000000002</v>
      </c>
      <c r="G9" s="31">
        <f>D23*F9</f>
        <v>28690.193798449618</v>
      </c>
    </row>
    <row r="10" spans="1:7" x14ac:dyDescent="0.25">
      <c r="A10" s="10" t="s">
        <v>10</v>
      </c>
      <c r="B10" s="11">
        <v>58</v>
      </c>
      <c r="C10" s="7">
        <f t="shared" si="0"/>
        <v>2.251552795031056E-2</v>
      </c>
      <c r="D10" s="12">
        <f>194*0.02</f>
        <v>3.88</v>
      </c>
      <c r="E10" s="13">
        <f>E2*D10</f>
        <v>4413.8759689922481</v>
      </c>
      <c r="F10" s="3">
        <v>2</v>
      </c>
      <c r="G10" s="31">
        <f>D23*F10</f>
        <v>2275.1937984496126</v>
      </c>
    </row>
    <row r="11" spans="1:7" x14ac:dyDescent="0.25">
      <c r="A11" s="10" t="s">
        <v>11</v>
      </c>
      <c r="B11" s="11">
        <v>142</v>
      </c>
      <c r="C11" s="7">
        <f t="shared" si="0"/>
        <v>5.5124223602484472E-2</v>
      </c>
      <c r="D11" s="12">
        <f>194*0.05</f>
        <v>9.7000000000000011</v>
      </c>
      <c r="E11" s="13">
        <f>E2*D11</f>
        <v>11034.689922480622</v>
      </c>
      <c r="F11" s="3">
        <v>8</v>
      </c>
      <c r="G11" s="31">
        <f>D23*F11</f>
        <v>9100.7751937984503</v>
      </c>
    </row>
    <row r="12" spans="1:7" x14ac:dyDescent="0.25">
      <c r="A12" s="10" t="s">
        <v>12</v>
      </c>
      <c r="B12" s="11">
        <v>55</v>
      </c>
      <c r="C12" s="7">
        <f t="shared" si="0"/>
        <v>2.1350931677018632E-2</v>
      </c>
      <c r="D12" s="12">
        <f>194*0.02</f>
        <v>3.88</v>
      </c>
      <c r="E12" s="13">
        <f>E2*D12</f>
        <v>4413.8759689922481</v>
      </c>
      <c r="F12" s="3">
        <v>2</v>
      </c>
      <c r="G12" s="31">
        <f>D23*F12</f>
        <v>2275.1937984496126</v>
      </c>
    </row>
    <row r="13" spans="1:7" x14ac:dyDescent="0.25">
      <c r="A13" s="10" t="s">
        <v>13</v>
      </c>
      <c r="B13" s="11">
        <v>129</v>
      </c>
      <c r="C13" s="7">
        <f t="shared" si="0"/>
        <v>5.0077639751552792E-2</v>
      </c>
      <c r="D13" s="12">
        <f>194*0.05</f>
        <v>9.7000000000000011</v>
      </c>
      <c r="E13" s="13">
        <f>E2*D13</f>
        <v>11034.689922480622</v>
      </c>
      <c r="F13" s="30">
        <f>D13</f>
        <v>9.7000000000000011</v>
      </c>
      <c r="G13" s="31">
        <f>D23*F13</f>
        <v>11034.689922480622</v>
      </c>
    </row>
    <row r="14" spans="1:7" x14ac:dyDescent="0.25">
      <c r="A14" s="10" t="s">
        <v>14</v>
      </c>
      <c r="B14" s="11">
        <v>148</v>
      </c>
      <c r="C14" s="7">
        <f t="shared" si="0"/>
        <v>5.745341614906832E-2</v>
      </c>
      <c r="D14" s="12">
        <f>194*0.06</f>
        <v>11.639999999999999</v>
      </c>
      <c r="E14" s="13">
        <f>E2*D14</f>
        <v>13241.627906976744</v>
      </c>
      <c r="F14" s="30">
        <f>D14</f>
        <v>11.639999999999999</v>
      </c>
      <c r="G14" s="31">
        <f>D23*F14</f>
        <v>13241.627906976744</v>
      </c>
    </row>
    <row r="15" spans="1:7" x14ac:dyDescent="0.25">
      <c r="A15" s="10" t="s">
        <v>15</v>
      </c>
      <c r="B15" s="11">
        <v>295</v>
      </c>
      <c r="C15" s="7">
        <f t="shared" si="0"/>
        <v>0.11451863354037267</v>
      </c>
      <c r="D15" s="12">
        <f>194*0.11</f>
        <v>21.34</v>
      </c>
      <c r="E15" s="13">
        <f>E2*D15</f>
        <v>24276.317829457366</v>
      </c>
      <c r="F15" s="30">
        <f>D15</f>
        <v>21.34</v>
      </c>
      <c r="G15" s="31">
        <f>D23*F15</f>
        <v>24276.317829457366</v>
      </c>
    </row>
    <row r="16" spans="1:7" x14ac:dyDescent="0.25">
      <c r="A16" s="10" t="s">
        <v>16</v>
      </c>
      <c r="B16" s="11">
        <v>359</v>
      </c>
      <c r="C16" s="7">
        <f t="shared" si="0"/>
        <v>0.13936335403726707</v>
      </c>
      <c r="D16" s="12">
        <f>194*0.14</f>
        <v>27.160000000000004</v>
      </c>
      <c r="E16" s="13">
        <f>E2*D16</f>
        <v>30897.131782945744</v>
      </c>
      <c r="F16" s="3">
        <v>17</v>
      </c>
      <c r="G16" s="31">
        <f>D23*F16</f>
        <v>19339.147286821706</v>
      </c>
    </row>
    <row r="17" spans="1:7" x14ac:dyDescent="0.25">
      <c r="A17" s="10" t="s">
        <v>17</v>
      </c>
      <c r="B17" s="11">
        <v>136</v>
      </c>
      <c r="C17" s="7">
        <f t="shared" si="0"/>
        <v>5.2795031055900624E-2</v>
      </c>
      <c r="D17" s="12">
        <f>194*0.05</f>
        <v>9.7000000000000011</v>
      </c>
      <c r="E17" s="13">
        <f>E2*D17</f>
        <v>11034.689922480622</v>
      </c>
      <c r="F17" s="3">
        <v>5</v>
      </c>
      <c r="G17" s="31">
        <f>D23*F17</f>
        <v>5687.9844961240315</v>
      </c>
    </row>
    <row r="18" spans="1:7" x14ac:dyDescent="0.25">
      <c r="A18" s="10" t="s">
        <v>18</v>
      </c>
      <c r="B18" s="11">
        <v>159</v>
      </c>
      <c r="C18" s="7">
        <f t="shared" si="0"/>
        <v>6.1723602484472048E-2</v>
      </c>
      <c r="D18" s="12">
        <f>194*0.06</f>
        <v>11.639999999999999</v>
      </c>
      <c r="E18" s="13">
        <f>E2*D18</f>
        <v>13241.627906976744</v>
      </c>
      <c r="F18" s="3">
        <v>9</v>
      </c>
      <c r="G18" s="31">
        <f>D23*F18</f>
        <v>10238.372093023256</v>
      </c>
    </row>
    <row r="19" spans="1:7" x14ac:dyDescent="0.25">
      <c r="A19" s="10" t="s">
        <v>19</v>
      </c>
      <c r="B19" s="11">
        <v>232</v>
      </c>
      <c r="C19" s="7">
        <f t="shared" si="0"/>
        <v>9.0062111801242239E-2</v>
      </c>
      <c r="D19" s="12">
        <f>194*0.09</f>
        <v>17.46</v>
      </c>
      <c r="E19" s="13">
        <f>E2*D19</f>
        <v>19862.441860465118</v>
      </c>
      <c r="F19" s="30">
        <f>D19</f>
        <v>17.46</v>
      </c>
      <c r="G19" s="31">
        <f>D23*F19</f>
        <v>19862.441860465118</v>
      </c>
    </row>
    <row r="20" spans="1:7" x14ac:dyDescent="0.25">
      <c r="A20" s="16" t="s">
        <v>20</v>
      </c>
      <c r="B20" s="16">
        <f>SUM(B4:B19)</f>
        <v>2576</v>
      </c>
      <c r="C20" s="17"/>
      <c r="D20" s="17"/>
      <c r="E20" s="13">
        <f>SUM(E4:E19)</f>
        <v>218486.8604651163</v>
      </c>
      <c r="F20" s="32"/>
      <c r="G20" s="33">
        <f>SUM(G4:G19)</f>
        <v>185155.27131782952</v>
      </c>
    </row>
    <row r="21" spans="1:7" x14ac:dyDescent="0.25">
      <c r="A21" s="18" t="s">
        <v>21</v>
      </c>
      <c r="B21" s="19">
        <f>2582*0.1</f>
        <v>258.2</v>
      </c>
      <c r="C21" s="17"/>
      <c r="D21" s="27">
        <f>SUM(D4:D20)</f>
        <v>192.06</v>
      </c>
      <c r="E21" s="20" t="s">
        <v>22</v>
      </c>
      <c r="F21" s="35">
        <f>SUM(F4:F19)</f>
        <v>162.76000000000002</v>
      </c>
    </row>
    <row r="22" spans="1:7" ht="31.5" x14ac:dyDescent="0.25">
      <c r="A22" s="21"/>
      <c r="B22" s="22"/>
      <c r="C22" s="3"/>
      <c r="D22" s="27">
        <v>105</v>
      </c>
      <c r="E22" s="42" t="s">
        <v>26</v>
      </c>
      <c r="F22" s="36">
        <v>134</v>
      </c>
    </row>
    <row r="23" spans="1:7" x14ac:dyDescent="0.25">
      <c r="A23" s="23"/>
      <c r="B23" s="23"/>
      <c r="C23" s="24"/>
      <c r="D23" s="38">
        <f>293500/258</f>
        <v>1137.5968992248063</v>
      </c>
      <c r="E23" s="20" t="s">
        <v>23</v>
      </c>
      <c r="F23" s="37">
        <f>D23</f>
        <v>1137.5968992248063</v>
      </c>
    </row>
    <row r="24" spans="1:7" x14ac:dyDescent="0.25">
      <c r="A24" s="25" t="s">
        <v>27</v>
      </c>
      <c r="F24" s="39"/>
    </row>
    <row r="25" spans="1:7" x14ac:dyDescent="0.25">
      <c r="F25" s="34"/>
    </row>
    <row r="26" spans="1:7" x14ac:dyDescent="0.25">
      <c r="D26" s="26"/>
    </row>
    <row r="27" spans="1:7" x14ac:dyDescent="0.25">
      <c r="C27" s="26"/>
      <c r="D27" s="26"/>
    </row>
  </sheetData>
  <mergeCells count="2">
    <mergeCell ref="A1:E1"/>
    <mergeCell ref="C2: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EOLWD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Goguen, Beth (EOL)</dc:creator>
  <cp:lastModifiedBy>Caissie, Lisa (EOL)</cp:lastModifiedBy>
  <dcterms:created xsi:type="dcterms:W3CDTF">2017-08-07T14:55:00Z</dcterms:created>
  <dcterms:modified xsi:type="dcterms:W3CDTF">2017-10-26T13:23:14Z</dcterms:modified>
</cp:coreProperties>
</file>