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0" yWindow="65386" windowWidth="6900" windowHeight="11040" activeTab="0"/>
  </bookViews>
  <sheets>
    <sheet name="Field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<sst xmlns="http://schemas.openxmlformats.org/spreadsheetml/2006/main" count="76" uniqueCount="52">
  <si>
    <t>TOTAL</t>
  </si>
  <si>
    <t>35% based on New Participants</t>
  </si>
  <si>
    <t>50 % based on Active Participants</t>
  </si>
  <si>
    <t>%</t>
  </si>
  <si>
    <t>$$</t>
  </si>
  <si>
    <t>TOTALS P/AREA</t>
  </si>
  <si>
    <t>Bristol</t>
  </si>
  <si>
    <t>Lower Merrimack</t>
  </si>
  <si>
    <t>Hampden</t>
  </si>
  <si>
    <t>Central MA</t>
  </si>
  <si>
    <t>Boston</t>
  </si>
  <si>
    <t>New Bedford</t>
  </si>
  <si>
    <t>Lowell</t>
  </si>
  <si>
    <t>No.Central</t>
  </si>
  <si>
    <t>Berkshire</t>
  </si>
  <si>
    <t>Metro North</t>
  </si>
  <si>
    <t>Brockton</t>
  </si>
  <si>
    <t>Metro SouthWest</t>
  </si>
  <si>
    <t>Frankln Hampshire</t>
  </si>
  <si>
    <t>North Shore</t>
  </si>
  <si>
    <t>Cape &amp; islands</t>
  </si>
  <si>
    <t>Total</t>
  </si>
  <si>
    <t>South Shore</t>
  </si>
  <si>
    <t>15% based on Petitions Certified</t>
  </si>
  <si>
    <t>TAA Case Management and Reemployment Funding for the Field FY16</t>
  </si>
  <si>
    <t>Petitions Certified 1/1/16 through 4/30/16</t>
  </si>
  <si>
    <t>New Participants FY 16 through 4/30/16</t>
  </si>
  <si>
    <t>Active Participants as of 4/30/16</t>
  </si>
  <si>
    <t>Local Area</t>
  </si>
  <si>
    <t>J002</t>
  </si>
  <si>
    <t>TAA Case Management and Reemployment Funding for the Field FY17</t>
  </si>
  <si>
    <t>Cape &amp; Islands</t>
  </si>
  <si>
    <t>Franklin Hampshire</t>
  </si>
  <si>
    <t>Greater Lowell</t>
  </si>
  <si>
    <t>Greater New Bedford</t>
  </si>
  <si>
    <t>Lower Merrimack Valley</t>
  </si>
  <si>
    <t>Metro SW</t>
  </si>
  <si>
    <t>North Central MA</t>
  </si>
  <si>
    <t>TAA Infrastructure Funding (5%)</t>
  </si>
  <si>
    <t>Local WIOA Area</t>
  </si>
  <si>
    <t>J102</t>
  </si>
  <si>
    <t>Petitions Certified 8/1/16 through 9/30/17</t>
  </si>
  <si>
    <t>Active Participants as of 9/30/17</t>
  </si>
  <si>
    <t>New Participants 7/1/2016 through 9/30/17</t>
  </si>
  <si>
    <t>Funding available for activity commencing 10-1-16</t>
  </si>
  <si>
    <t>CM and ES TOTALS P/AREA</t>
  </si>
  <si>
    <t>Retained</t>
  </si>
  <si>
    <t>Contracted</t>
  </si>
  <si>
    <t>Revised Total Nov 2017</t>
  </si>
  <si>
    <t>Initial Allocation</t>
  </si>
  <si>
    <t>Difference</t>
  </si>
  <si>
    <t>Final as of 10-31-17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</si>
</sst>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%"/>
    <numFmt numFmtId="166" formatCode="_(&quot;$&quot;* #,##0.000_);_(&quot;$&quot;* \(#,##0.000\);_(&quot;$&quot;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0.000"/>
    <numFmt numFmtId="170" formatCode="0.0"/>
  </numFmts>
  <fonts count="57">
    <font>
      <sz val="10"/>
      <name val="Arial"/>
      <family val="0"/>
    </font>
    <font>
      <b/>
      <sz val="16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10"/>
      <name val="Tahoma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i/>
      <sz val="9"/>
      <color indexed="8"/>
      <name val="Calibri"/>
      <family val="2"/>
    </font>
    <font>
      <b/>
      <i/>
      <sz val="9"/>
      <name val="Calibri"/>
      <family val="2"/>
    </font>
    <font>
      <b/>
      <sz val="11"/>
      <color indexed="55"/>
      <name val="Calibri"/>
      <family val="2"/>
    </font>
    <font>
      <sz val="11"/>
      <color indexed="5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0"/>
      <color rgb="FFFF0000"/>
      <name val="Tahoma"/>
      <family val="2"/>
    </font>
    <font>
      <sz val="11"/>
      <color rgb="FF000000"/>
      <name val="Calibri"/>
      <family val="2"/>
    </font>
    <font>
      <b/>
      <sz val="11"/>
      <color theme="0" tint="-0.3499799966812134"/>
      <name val="Calibri"/>
      <family val="2"/>
    </font>
    <font>
      <sz val="11"/>
      <color theme="0" tint="-0.3499799966812134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44" fontId="3" fillId="0" borderId="0" xfId="0" applyNumberFormat="1" applyFont="1" applyAlignment="1">
      <alignment horizontal="center"/>
    </xf>
    <xf numFmtId="44" fontId="4" fillId="33" borderId="0" xfId="0" applyNumberFormat="1" applyFont="1" applyFill="1" applyAlignment="1">
      <alignment horizontal="left"/>
    </xf>
    <xf numFmtId="44" fontId="2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3" fillId="0" borderId="0" xfId="0" applyFont="1" applyAlignment="1">
      <alignment/>
    </xf>
    <xf numFmtId="9" fontId="3" fillId="0" borderId="0" xfId="0" applyNumberFormat="1" applyFont="1" applyAlignment="1">
      <alignment/>
    </xf>
    <xf numFmtId="44" fontId="3" fillId="0" borderId="0" xfId="0" applyNumberFormat="1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8" fontId="0" fillId="0" borderId="0" xfId="0" applyNumberFormat="1" applyAlignment="1">
      <alignment/>
    </xf>
    <xf numFmtId="3" fontId="0" fillId="0" borderId="0" xfId="0" applyNumberFormat="1" applyAlignment="1">
      <alignment/>
    </xf>
    <xf numFmtId="8" fontId="3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25" fillId="0" borderId="0" xfId="0" applyFont="1" applyAlignment="1">
      <alignment/>
    </xf>
    <xf numFmtId="44" fontId="25" fillId="0" borderId="0" xfId="0" applyNumberFormat="1" applyFont="1" applyAlignment="1">
      <alignment/>
    </xf>
    <xf numFmtId="0" fontId="26" fillId="0" borderId="0" xfId="0" applyFont="1" applyAlignment="1">
      <alignment/>
    </xf>
    <xf numFmtId="0" fontId="51" fillId="0" borderId="0" xfId="0" applyFont="1" applyAlignment="1">
      <alignment/>
    </xf>
    <xf numFmtId="8" fontId="51" fillId="0" borderId="0" xfId="0" applyNumberFormat="1" applyFont="1" applyAlignment="1">
      <alignment/>
    </xf>
    <xf numFmtId="44" fontId="51" fillId="0" borderId="0" xfId="0" applyNumberFormat="1" applyFont="1" applyAlignment="1">
      <alignment/>
    </xf>
    <xf numFmtId="0" fontId="27" fillId="34" borderId="0" xfId="0" applyFont="1" applyFill="1" applyAlignment="1">
      <alignment/>
    </xf>
    <xf numFmtId="44" fontId="27" fillId="34" borderId="0" xfId="0" applyNumberFormat="1" applyFont="1" applyFill="1" applyAlignment="1">
      <alignment/>
    </xf>
    <xf numFmtId="0" fontId="25" fillId="0" borderId="10" xfId="0" applyFont="1" applyBorder="1" applyAlignment="1">
      <alignment/>
    </xf>
    <xf numFmtId="10" fontId="25" fillId="0" borderId="10" xfId="0" applyNumberFormat="1" applyFont="1" applyBorder="1" applyAlignment="1">
      <alignment/>
    </xf>
    <xf numFmtId="44" fontId="25" fillId="0" borderId="10" xfId="0" applyNumberFormat="1" applyFont="1" applyBorder="1" applyAlignment="1">
      <alignment/>
    </xf>
    <xf numFmtId="0" fontId="52" fillId="0" borderId="10" xfId="0" applyFont="1" applyBorder="1" applyAlignment="1">
      <alignment/>
    </xf>
    <xf numFmtId="9" fontId="52" fillId="0" borderId="10" xfId="0" applyNumberFormat="1" applyFont="1" applyBorder="1" applyAlignment="1">
      <alignment/>
    </xf>
    <xf numFmtId="44" fontId="52" fillId="0" borderId="10" xfId="0" applyNumberFormat="1" applyFont="1" applyBorder="1" applyAlignment="1">
      <alignment/>
    </xf>
    <xf numFmtId="0" fontId="27" fillId="34" borderId="10" xfId="0" applyFont="1" applyFill="1" applyBorder="1" applyAlignment="1">
      <alignment horizontal="center"/>
    </xf>
    <xf numFmtId="44" fontId="25" fillId="35" borderId="10" xfId="0" applyNumberFormat="1" applyFont="1" applyFill="1" applyBorder="1" applyAlignment="1">
      <alignment/>
    </xf>
    <xf numFmtId="0" fontId="25" fillId="35" borderId="10" xfId="0" applyFont="1" applyFill="1" applyBorder="1" applyAlignment="1">
      <alignment/>
    </xf>
    <xf numFmtId="44" fontId="52" fillId="0" borderId="0" xfId="0" applyNumberFormat="1" applyFont="1" applyFill="1" applyAlignment="1">
      <alignment/>
    </xf>
    <xf numFmtId="9" fontId="25" fillId="0" borderId="0" xfId="59" applyFont="1" applyFill="1" applyAlignment="1">
      <alignment/>
    </xf>
    <xf numFmtId="44" fontId="2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0" fontId="53" fillId="0" borderId="0" xfId="0" applyFont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Alignment="1">
      <alignment/>
    </xf>
    <xf numFmtId="0" fontId="27" fillId="36" borderId="10" xfId="0" applyFont="1" applyFill="1" applyBorder="1" applyAlignment="1">
      <alignment horizontal="center"/>
    </xf>
    <xf numFmtId="44" fontId="25" fillId="36" borderId="10" xfId="44" applyFont="1" applyFill="1" applyBorder="1" applyAlignment="1">
      <alignment/>
    </xf>
    <xf numFmtId="44" fontId="25" fillId="0" borderId="0" xfId="0" applyNumberFormat="1" applyFont="1" applyFill="1" applyAlignment="1">
      <alignment/>
    </xf>
    <xf numFmtId="0" fontId="4" fillId="37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8" borderId="10" xfId="0" applyFont="1" applyFill="1" applyBorder="1" applyAlignment="1">
      <alignment horizontal="center" wrapText="1"/>
    </xf>
    <xf numFmtId="0" fontId="23" fillId="39" borderId="10" xfId="0" applyFont="1" applyFill="1" applyBorder="1" applyAlignment="1">
      <alignment horizontal="center" wrapText="1"/>
    </xf>
    <xf numFmtId="0" fontId="27" fillId="0" borderId="10" xfId="0" applyFont="1" applyFill="1" applyBorder="1" applyAlignment="1">
      <alignment horizontal="center" wrapText="1"/>
    </xf>
    <xf numFmtId="0" fontId="2" fillId="37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0" fontId="2" fillId="0" borderId="10" xfId="0" applyNumberFormat="1" applyFont="1" applyBorder="1" applyAlignment="1">
      <alignment/>
    </xf>
    <xf numFmtId="44" fontId="2" fillId="0" borderId="10" xfId="0" applyNumberFormat="1" applyFont="1" applyBorder="1" applyAlignment="1">
      <alignment/>
    </xf>
    <xf numFmtId="44" fontId="2" fillId="38" borderId="10" xfId="0" applyNumberFormat="1" applyFont="1" applyFill="1" applyBorder="1" applyAlignment="1">
      <alignment/>
    </xf>
    <xf numFmtId="44" fontId="25" fillId="38" borderId="10" xfId="44" applyFont="1" applyFill="1" applyBorder="1" applyAlignment="1">
      <alignment/>
    </xf>
    <xf numFmtId="44" fontId="25" fillId="39" borderId="10" xfId="0" applyNumberFormat="1" applyFont="1" applyFill="1" applyBorder="1" applyAlignment="1">
      <alignment/>
    </xf>
    <xf numFmtId="44" fontId="25" fillId="0" borderId="1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44" fontId="54" fillId="36" borderId="10" xfId="44" applyFont="1" applyFill="1" applyBorder="1" applyAlignment="1">
      <alignment/>
    </xf>
    <xf numFmtId="0" fontId="55" fillId="0" borderId="10" xfId="0" applyFont="1" applyFill="1" applyBorder="1" applyAlignment="1">
      <alignment horizontal="center" wrapText="1"/>
    </xf>
    <xf numFmtId="44" fontId="56" fillId="0" borderId="10" xfId="44" applyFont="1" applyFill="1" applyBorder="1" applyAlignment="1">
      <alignment/>
    </xf>
    <xf numFmtId="0" fontId="4" fillId="34" borderId="0" xfId="0" applyFont="1" applyFill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tabSelected="1" zoomScalePageLayoutView="0" workbookViewId="0" topLeftCell="A1">
      <selection activeCell="A2" sqref="A2"/>
    </sheetView>
  </sheetViews>
  <sheetFormatPr defaultColWidth="15.57421875" defaultRowHeight="12.75"/>
  <cols>
    <col min="1" max="1" width="20.140625" style="0" customWidth="1"/>
    <col min="2" max="2" width="17.421875" style="0" customWidth="1"/>
    <col min="3" max="3" width="12.57421875" style="0" customWidth="1"/>
    <col min="4" max="4" width="15.57421875" style="0" customWidth="1"/>
    <col min="5" max="5" width="14.8515625" style="0" customWidth="1"/>
    <col min="6" max="6" width="13.57421875" style="0" bestFit="1" customWidth="1"/>
    <col min="7" max="7" width="15.57421875" style="0" customWidth="1"/>
    <col min="8" max="8" width="15.00390625" style="0" customWidth="1"/>
    <col min="9" max="9" width="12.00390625" style="0" customWidth="1"/>
    <col min="10" max="11" width="15.57421875" style="0" customWidth="1"/>
    <col min="12" max="12" width="17.421875" style="13" customWidth="1"/>
    <col min="13" max="17" width="15.57421875" style="40" customWidth="1"/>
    <col min="18" max="16384" width="15.57421875" style="13" customWidth="1"/>
  </cols>
  <sheetData>
    <row r="1" spans="1:11" ht="32.25" customHeight="1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2.75">
      <c r="A4" s="3" t="s">
        <v>0</v>
      </c>
      <c r="B4" s="4" t="s">
        <v>23</v>
      </c>
      <c r="C4" s="4"/>
      <c r="D4" s="4"/>
      <c r="E4" s="4" t="s">
        <v>1</v>
      </c>
      <c r="F4" s="4"/>
      <c r="G4" s="4"/>
      <c r="H4" s="4" t="s">
        <v>2</v>
      </c>
      <c r="I4" s="5"/>
      <c r="J4" s="5"/>
      <c r="K4" s="14"/>
    </row>
    <row r="5" spans="1:11" ht="12.75">
      <c r="A5" s="17">
        <v>928650.1</v>
      </c>
      <c r="B5" s="7">
        <f>A5*0.15</f>
        <v>139297.51499999998</v>
      </c>
      <c r="C5" s="7"/>
      <c r="D5" s="4"/>
      <c r="E5" s="7">
        <f>A5*0.35</f>
        <v>325027.535</v>
      </c>
      <c r="F5" s="7"/>
      <c r="G5" s="7"/>
      <c r="H5" s="7">
        <f>A5*0.5</f>
        <v>464325.05</v>
      </c>
      <c r="I5" s="8"/>
      <c r="J5" s="8"/>
      <c r="K5" s="39"/>
    </row>
    <row r="6" spans="1:17" ht="25.5" customHeight="1">
      <c r="A6" s="6" t="s">
        <v>40</v>
      </c>
      <c r="B6" s="66" t="s">
        <v>41</v>
      </c>
      <c r="C6" s="66"/>
      <c r="D6" s="4"/>
      <c r="E6" s="9" t="s">
        <v>43</v>
      </c>
      <c r="F6" s="7"/>
      <c r="G6" s="7"/>
      <c r="H6" s="9" t="s">
        <v>42</v>
      </c>
      <c r="I6" s="8"/>
      <c r="J6" s="8"/>
      <c r="K6" s="39"/>
      <c r="M6" s="13"/>
      <c r="N6" s="13"/>
      <c r="O6" s="13"/>
      <c r="P6" s="13"/>
      <c r="Q6" s="13"/>
    </row>
    <row r="7" spans="1:17" ht="42" customHeight="1">
      <c r="A7" s="47" t="s">
        <v>39</v>
      </c>
      <c r="B7" s="48"/>
      <c r="C7" s="49" t="s">
        <v>3</v>
      </c>
      <c r="D7" s="49" t="s">
        <v>4</v>
      </c>
      <c r="E7" s="48"/>
      <c r="F7" s="49" t="s">
        <v>3</v>
      </c>
      <c r="G7" s="49" t="s">
        <v>4</v>
      </c>
      <c r="H7" s="48"/>
      <c r="I7" s="49" t="s">
        <v>3</v>
      </c>
      <c r="J7" s="50" t="s">
        <v>4</v>
      </c>
      <c r="K7" s="51" t="s">
        <v>45</v>
      </c>
      <c r="L7" s="51" t="s">
        <v>38</v>
      </c>
      <c r="M7" s="52" t="s">
        <v>48</v>
      </c>
      <c r="N7" s="64" t="s">
        <v>49</v>
      </c>
      <c r="O7" s="53" t="s">
        <v>50</v>
      </c>
      <c r="P7" s="44" t="s">
        <v>46</v>
      </c>
      <c r="Q7" s="44" t="s">
        <v>47</v>
      </c>
    </row>
    <row r="8" spans="1:17" ht="15">
      <c r="A8" s="54" t="s">
        <v>14</v>
      </c>
      <c r="B8" s="55">
        <v>1</v>
      </c>
      <c r="C8" s="56">
        <f>B8/B24</f>
        <v>0.03225806451612903</v>
      </c>
      <c r="D8" s="57">
        <f>B5*C8</f>
        <v>4493.468225806451</v>
      </c>
      <c r="E8" s="55">
        <f>2+4</f>
        <v>6</v>
      </c>
      <c r="F8" s="56">
        <f>E8/E24</f>
        <v>0.010434782608695653</v>
      </c>
      <c r="G8" s="57">
        <f>E5*F8</f>
        <v>3391.591669565217</v>
      </c>
      <c r="H8" s="55">
        <v>8</v>
      </c>
      <c r="I8" s="56">
        <f>H8/H24</f>
        <v>0.014234875444839857</v>
      </c>
      <c r="J8" s="57">
        <f>H5*I8</f>
        <v>6609.609252669039</v>
      </c>
      <c r="K8" s="58">
        <f>D8+G8+J8</f>
        <v>14494.669148040708</v>
      </c>
      <c r="L8" s="59">
        <f>K8*0.05</f>
        <v>724.7334574020355</v>
      </c>
      <c r="M8" s="60">
        <f>K8+L8</f>
        <v>15219.402605442743</v>
      </c>
      <c r="N8" s="65">
        <v>7301.100558243554</v>
      </c>
      <c r="O8" s="61">
        <f>M8-N8</f>
        <v>7918.3020471991895</v>
      </c>
      <c r="P8" s="45">
        <v>0</v>
      </c>
      <c r="Q8" s="45">
        <f>M8</f>
        <v>15219.402605442743</v>
      </c>
    </row>
    <row r="9" spans="1:17" ht="15">
      <c r="A9" s="54" t="s">
        <v>10</v>
      </c>
      <c r="B9" s="55">
        <v>3</v>
      </c>
      <c r="C9" s="56">
        <f>B9/B24</f>
        <v>0.0967741935483871</v>
      </c>
      <c r="D9" s="57">
        <f>B5*C9</f>
        <v>13480.404677419354</v>
      </c>
      <c r="E9" s="55">
        <v>5</v>
      </c>
      <c r="F9" s="56">
        <f>E9/E24</f>
        <v>0.008695652173913044</v>
      </c>
      <c r="G9" s="57">
        <f>E5*F9</f>
        <v>2826.3263913043475</v>
      </c>
      <c r="H9" s="55">
        <v>30</v>
      </c>
      <c r="I9" s="56">
        <f>H9/H24</f>
        <v>0.05338078291814947</v>
      </c>
      <c r="J9" s="57">
        <f>H5*I9</f>
        <v>24786.034697508898</v>
      </c>
      <c r="K9" s="58">
        <f aca="true" t="shared" si="0" ref="K9:K23">D9+G9+J9</f>
        <v>41092.765766232595</v>
      </c>
      <c r="L9" s="59">
        <f aca="true" t="shared" si="1" ref="L9:L23">K9*0.05</f>
        <v>2054.63828831163</v>
      </c>
      <c r="M9" s="60">
        <f aca="true" t="shared" si="2" ref="M9:M23">K9+L9</f>
        <v>43147.404054544226</v>
      </c>
      <c r="N9" s="65">
        <v>33109.581206393916</v>
      </c>
      <c r="O9" s="61">
        <f aca="true" t="shared" si="3" ref="O9:O23">M9-N9</f>
        <v>10037.82284815031</v>
      </c>
      <c r="P9" s="45">
        <v>0</v>
      </c>
      <c r="Q9" s="45">
        <f aca="true" t="shared" si="4" ref="Q9:Q23">M9</f>
        <v>43147.404054544226</v>
      </c>
    </row>
    <row r="10" spans="1:17" ht="15">
      <c r="A10" s="54" t="s">
        <v>6</v>
      </c>
      <c r="B10" s="55">
        <v>3</v>
      </c>
      <c r="C10" s="56">
        <f>B10/B24</f>
        <v>0.0967741935483871</v>
      </c>
      <c r="D10" s="57">
        <f>B5*C10</f>
        <v>13480.404677419354</v>
      </c>
      <c r="E10" s="55">
        <v>90</v>
      </c>
      <c r="F10" s="56">
        <f>E10/E24</f>
        <v>0.1565217391304348</v>
      </c>
      <c r="G10" s="57">
        <f>E5*F10</f>
        <v>50873.87504347826</v>
      </c>
      <c r="H10" s="55">
        <v>74</v>
      </c>
      <c r="I10" s="56">
        <f>H10/H24</f>
        <v>0.13167259786476868</v>
      </c>
      <c r="J10" s="57">
        <f>H5*I10</f>
        <v>61138.885587188604</v>
      </c>
      <c r="K10" s="58">
        <f t="shared" si="0"/>
        <v>125493.16530808623</v>
      </c>
      <c r="L10" s="59">
        <f t="shared" si="1"/>
        <v>6274.658265404312</v>
      </c>
      <c r="M10" s="60">
        <f t="shared" si="2"/>
        <v>131767.82357349055</v>
      </c>
      <c r="N10" s="65">
        <v>100026.519107356</v>
      </c>
      <c r="O10" s="61">
        <f t="shared" si="3"/>
        <v>31741.30446613455</v>
      </c>
      <c r="P10" s="45">
        <v>0</v>
      </c>
      <c r="Q10" s="45">
        <f t="shared" si="4"/>
        <v>131767.82357349055</v>
      </c>
    </row>
    <row r="11" spans="1:17" ht="15">
      <c r="A11" s="54" t="s">
        <v>16</v>
      </c>
      <c r="B11" s="55">
        <v>0</v>
      </c>
      <c r="C11" s="56">
        <f>B11/B24</f>
        <v>0</v>
      </c>
      <c r="D11" s="57">
        <f>B5*C11</f>
        <v>0</v>
      </c>
      <c r="E11" s="55">
        <v>59</v>
      </c>
      <c r="F11" s="56">
        <f>E11/E24</f>
        <v>0.10260869565217391</v>
      </c>
      <c r="G11" s="57">
        <f>E5*F11</f>
        <v>33350.6514173913</v>
      </c>
      <c r="H11" s="55">
        <v>67</v>
      </c>
      <c r="I11" s="56">
        <f>H11/H24</f>
        <v>0.11921708185053381</v>
      </c>
      <c r="J11" s="57">
        <f>H5*I11</f>
        <v>55355.47749110321</v>
      </c>
      <c r="K11" s="58">
        <f t="shared" si="0"/>
        <v>88706.12890849452</v>
      </c>
      <c r="L11" s="59">
        <f t="shared" si="1"/>
        <v>4435.306445424726</v>
      </c>
      <c r="M11" s="60">
        <f t="shared" si="2"/>
        <v>93141.43535391924</v>
      </c>
      <c r="N11" s="65">
        <v>98347.14736713932</v>
      </c>
      <c r="O11" s="61">
        <f t="shared" si="3"/>
        <v>-5205.71201322008</v>
      </c>
      <c r="P11" s="45">
        <v>0</v>
      </c>
      <c r="Q11" s="45">
        <f t="shared" si="4"/>
        <v>93141.43535391924</v>
      </c>
    </row>
    <row r="12" spans="1:17" ht="15">
      <c r="A12" s="54" t="s">
        <v>31</v>
      </c>
      <c r="B12" s="55">
        <v>0</v>
      </c>
      <c r="C12" s="56">
        <f>B12/B24</f>
        <v>0</v>
      </c>
      <c r="D12" s="57">
        <f>B5*C12</f>
        <v>0</v>
      </c>
      <c r="E12" s="55">
        <v>2</v>
      </c>
      <c r="F12" s="56">
        <f>E12/E24</f>
        <v>0.0034782608695652175</v>
      </c>
      <c r="G12" s="57">
        <f>E5*F12</f>
        <v>1130.530556521739</v>
      </c>
      <c r="H12" s="55">
        <v>3</v>
      </c>
      <c r="I12" s="56">
        <f>H12/H24</f>
        <v>0.005338078291814947</v>
      </c>
      <c r="J12" s="57">
        <f>H5*I12</f>
        <v>2478.60346975089</v>
      </c>
      <c r="K12" s="58">
        <f t="shared" si="0"/>
        <v>3609.134026272629</v>
      </c>
      <c r="L12" s="59">
        <f t="shared" si="1"/>
        <v>180.45670131363147</v>
      </c>
      <c r="M12" s="60">
        <f t="shared" si="2"/>
        <v>3789.5907275862605</v>
      </c>
      <c r="N12" s="65">
        <v>1380.9668610183287</v>
      </c>
      <c r="O12" s="61">
        <f t="shared" si="3"/>
        <v>2408.623866567932</v>
      </c>
      <c r="P12" s="45">
        <f>M12</f>
        <v>3789.5907275862605</v>
      </c>
      <c r="Q12" s="45"/>
    </row>
    <row r="13" spans="1:17" ht="15">
      <c r="A13" s="54" t="s">
        <v>9</v>
      </c>
      <c r="B13" s="55">
        <v>4</v>
      </c>
      <c r="C13" s="56">
        <f>B13/B24</f>
        <v>0.12903225806451613</v>
      </c>
      <c r="D13" s="57">
        <f>B5*C13</f>
        <v>17973.872903225805</v>
      </c>
      <c r="E13" s="55">
        <v>60</v>
      </c>
      <c r="F13" s="56">
        <f>E13/E24</f>
        <v>0.10434782608695652</v>
      </c>
      <c r="G13" s="57">
        <f>E5*F13</f>
        <v>33915.916695652166</v>
      </c>
      <c r="H13" s="62">
        <v>51</v>
      </c>
      <c r="I13" s="56">
        <f>H13/H24</f>
        <v>0.09074733096085409</v>
      </c>
      <c r="J13" s="57">
        <f>H5*I13</f>
        <v>42136.258985765126</v>
      </c>
      <c r="K13" s="58">
        <f t="shared" si="0"/>
        <v>94026.0485846431</v>
      </c>
      <c r="L13" s="59">
        <f t="shared" si="1"/>
        <v>4701.302429232155</v>
      </c>
      <c r="M13" s="60">
        <f t="shared" si="2"/>
        <v>98727.35101387525</v>
      </c>
      <c r="N13" s="65">
        <v>100790.43962423073</v>
      </c>
      <c r="O13" s="61">
        <f t="shared" si="3"/>
        <v>-2063.0886103554803</v>
      </c>
      <c r="P13" s="45">
        <v>0</v>
      </c>
      <c r="Q13" s="45">
        <f t="shared" si="4"/>
        <v>98727.35101387525</v>
      </c>
    </row>
    <row r="14" spans="1:17" ht="15">
      <c r="A14" s="54" t="s">
        <v>32</v>
      </c>
      <c r="B14" s="55">
        <v>1</v>
      </c>
      <c r="C14" s="56">
        <f>B14/B24</f>
        <v>0.03225806451612903</v>
      </c>
      <c r="D14" s="57">
        <f>B5*C14</f>
        <v>4493.468225806451</v>
      </c>
      <c r="E14" s="55">
        <v>16</v>
      </c>
      <c r="F14" s="56">
        <f>E14/E24</f>
        <v>0.02782608695652174</v>
      </c>
      <c r="G14" s="57">
        <f>E5*F14</f>
        <v>9044.244452173913</v>
      </c>
      <c r="H14" s="55">
        <v>16</v>
      </c>
      <c r="I14" s="56">
        <f>H14/H24</f>
        <v>0.028469750889679714</v>
      </c>
      <c r="J14" s="57">
        <f>H5*I14</f>
        <v>13219.218505338078</v>
      </c>
      <c r="K14" s="58">
        <f t="shared" si="0"/>
        <v>26756.93118331844</v>
      </c>
      <c r="L14" s="59">
        <f t="shared" si="1"/>
        <v>1337.8465591659221</v>
      </c>
      <c r="M14" s="60">
        <f t="shared" si="2"/>
        <v>28094.777742484363</v>
      </c>
      <c r="N14" s="65">
        <v>24012.658481784856</v>
      </c>
      <c r="O14" s="61">
        <f t="shared" si="3"/>
        <v>4082.1192606995064</v>
      </c>
      <c r="P14" s="45">
        <v>0</v>
      </c>
      <c r="Q14" s="45">
        <f t="shared" si="4"/>
        <v>28094.777742484363</v>
      </c>
    </row>
    <row r="15" spans="1:17" ht="15">
      <c r="A15" s="54" t="s">
        <v>33</v>
      </c>
      <c r="B15" s="55">
        <v>5</v>
      </c>
      <c r="C15" s="56">
        <f>B15/B24</f>
        <v>0.16129032258064516</v>
      </c>
      <c r="D15" s="57">
        <f>B5*C15</f>
        <v>22467.341129032255</v>
      </c>
      <c r="E15" s="55">
        <v>34</v>
      </c>
      <c r="F15" s="56">
        <f>E15/E24</f>
        <v>0.059130434782608696</v>
      </c>
      <c r="G15" s="57">
        <f>E5*F15</f>
        <v>19219.019460869564</v>
      </c>
      <c r="H15" s="55">
        <v>28</v>
      </c>
      <c r="I15" s="56">
        <f>H15/H24</f>
        <v>0.0498220640569395</v>
      </c>
      <c r="J15" s="57">
        <f>H5*I15</f>
        <v>23133.632384341636</v>
      </c>
      <c r="K15" s="58">
        <f t="shared" si="0"/>
        <v>64819.99297424345</v>
      </c>
      <c r="L15" s="59">
        <f t="shared" si="1"/>
        <v>3240.9996487121725</v>
      </c>
      <c r="M15" s="60">
        <f t="shared" si="2"/>
        <v>68060.99262295561</v>
      </c>
      <c r="N15" s="65">
        <v>67166.68491626372</v>
      </c>
      <c r="O15" s="61">
        <f t="shared" si="3"/>
        <v>894.3077066918922</v>
      </c>
      <c r="P15" s="45">
        <v>0</v>
      </c>
      <c r="Q15" s="45">
        <f t="shared" si="4"/>
        <v>68060.99262295561</v>
      </c>
    </row>
    <row r="16" spans="1:17" ht="15">
      <c r="A16" s="54" t="s">
        <v>34</v>
      </c>
      <c r="B16" s="55">
        <v>0</v>
      </c>
      <c r="C16" s="56">
        <f>B16/B24</f>
        <v>0</v>
      </c>
      <c r="D16" s="57">
        <f>B5*C16</f>
        <v>0</v>
      </c>
      <c r="E16" s="55">
        <v>4</v>
      </c>
      <c r="F16" s="56">
        <f>E16/E24</f>
        <v>0.006956521739130435</v>
      </c>
      <c r="G16" s="57">
        <f>E5*F16</f>
        <v>2261.061113043478</v>
      </c>
      <c r="H16" s="55">
        <v>3</v>
      </c>
      <c r="I16" s="56">
        <f>H16/H24</f>
        <v>0.005338078291814947</v>
      </c>
      <c r="J16" s="57">
        <f>H5*I16</f>
        <v>2478.60346975089</v>
      </c>
      <c r="K16" s="58">
        <f t="shared" si="0"/>
        <v>4739.6645827943685</v>
      </c>
      <c r="L16" s="59">
        <f t="shared" si="1"/>
        <v>236.98322913971845</v>
      </c>
      <c r="M16" s="60">
        <f t="shared" si="2"/>
        <v>4976.647811934087</v>
      </c>
      <c r="N16" s="65">
        <v>4142.900583054987</v>
      </c>
      <c r="O16" s="61">
        <f t="shared" si="3"/>
        <v>833.7472288791005</v>
      </c>
      <c r="P16" s="45">
        <v>0</v>
      </c>
      <c r="Q16" s="45">
        <f t="shared" si="4"/>
        <v>4976.647811934087</v>
      </c>
    </row>
    <row r="17" spans="1:17" ht="15">
      <c r="A17" s="54" t="s">
        <v>8</v>
      </c>
      <c r="B17" s="55">
        <v>1</v>
      </c>
      <c r="C17" s="56">
        <f>B17/B24</f>
        <v>0.03225806451612903</v>
      </c>
      <c r="D17" s="57">
        <f>B5*C17</f>
        <v>4493.468225806451</v>
      </c>
      <c r="E17" s="55">
        <v>7</v>
      </c>
      <c r="F17" s="56">
        <f>E17/E24</f>
        <v>0.01217391304347826</v>
      </c>
      <c r="G17" s="57">
        <f>E5*F17</f>
        <v>3956.8569478260865</v>
      </c>
      <c r="H17" s="55">
        <v>14</v>
      </c>
      <c r="I17" s="56">
        <f>H17/H24</f>
        <v>0.02491103202846975</v>
      </c>
      <c r="J17" s="57">
        <f>H5*I17</f>
        <v>11566.816192170818</v>
      </c>
      <c r="K17" s="58">
        <f t="shared" si="0"/>
        <v>20017.141365803356</v>
      </c>
      <c r="L17" s="59">
        <f t="shared" si="1"/>
        <v>1000.8570682901678</v>
      </c>
      <c r="M17" s="60">
        <f t="shared" si="2"/>
        <v>21017.998434093523</v>
      </c>
      <c r="N17" s="65">
        <v>20429.58026401531</v>
      </c>
      <c r="O17" s="61">
        <f t="shared" si="3"/>
        <v>588.4181700782137</v>
      </c>
      <c r="P17" s="45">
        <v>0</v>
      </c>
      <c r="Q17" s="45">
        <f t="shared" si="4"/>
        <v>21017.998434093523</v>
      </c>
    </row>
    <row r="18" spans="1:17" ht="15">
      <c r="A18" s="54" t="s">
        <v>35</v>
      </c>
      <c r="B18" s="55">
        <v>1</v>
      </c>
      <c r="C18" s="56">
        <f>B18/B24</f>
        <v>0.03225806451612903</v>
      </c>
      <c r="D18" s="57">
        <f>B5*C18</f>
        <v>4493.468225806451</v>
      </c>
      <c r="E18" s="55">
        <v>190</v>
      </c>
      <c r="F18" s="56">
        <f>E18/E24</f>
        <v>0.33043478260869563</v>
      </c>
      <c r="G18" s="57">
        <f>E5*F18</f>
        <v>107400.40286956521</v>
      </c>
      <c r="H18" s="55">
        <v>172</v>
      </c>
      <c r="I18" s="56">
        <f>H18/H24</f>
        <v>0.30604982206405695</v>
      </c>
      <c r="J18" s="57">
        <f>H5*I18</f>
        <v>142106.59893238434</v>
      </c>
      <c r="K18" s="58">
        <f t="shared" si="0"/>
        <v>254000.470027756</v>
      </c>
      <c r="L18" s="59">
        <f t="shared" si="1"/>
        <v>12700.023501387801</v>
      </c>
      <c r="M18" s="60">
        <f t="shared" si="2"/>
        <v>266700.4935291438</v>
      </c>
      <c r="N18" s="65">
        <v>231218.37090409725</v>
      </c>
      <c r="O18" s="61">
        <f t="shared" si="3"/>
        <v>35482.122625046555</v>
      </c>
      <c r="P18" s="45">
        <v>0</v>
      </c>
      <c r="Q18" s="45">
        <f t="shared" si="4"/>
        <v>266700.4935291438</v>
      </c>
    </row>
    <row r="19" spans="1:17" ht="15">
      <c r="A19" s="54" t="s">
        <v>15</v>
      </c>
      <c r="B19" s="55">
        <v>3</v>
      </c>
      <c r="C19" s="56">
        <f>B19/B24</f>
        <v>0.0967741935483871</v>
      </c>
      <c r="D19" s="57">
        <f>B5*C19</f>
        <v>13480.404677419354</v>
      </c>
      <c r="E19" s="55">
        <v>23</v>
      </c>
      <c r="F19" s="56">
        <f>E19/E24</f>
        <v>0.04</v>
      </c>
      <c r="G19" s="57">
        <f>E5*F19</f>
        <v>13001.1014</v>
      </c>
      <c r="H19" s="55">
        <v>28</v>
      </c>
      <c r="I19" s="56">
        <f>H19/H24</f>
        <v>0.0498220640569395</v>
      </c>
      <c r="J19" s="57">
        <f>H5*I19</f>
        <v>23133.632384341636</v>
      </c>
      <c r="K19" s="58">
        <f t="shared" si="0"/>
        <v>49615.13846176099</v>
      </c>
      <c r="L19" s="59">
        <f t="shared" si="1"/>
        <v>2480.7569230880495</v>
      </c>
      <c r="M19" s="60">
        <f t="shared" si="2"/>
        <v>52095.895384849035</v>
      </c>
      <c r="N19" s="65">
        <v>28738.981950937447</v>
      </c>
      <c r="O19" s="61">
        <f t="shared" si="3"/>
        <v>23356.913433911588</v>
      </c>
      <c r="P19" s="45">
        <v>0</v>
      </c>
      <c r="Q19" s="45">
        <f t="shared" si="4"/>
        <v>52095.895384849035</v>
      </c>
    </row>
    <row r="20" spans="1:17" ht="15">
      <c r="A20" s="54" t="s">
        <v>36</v>
      </c>
      <c r="B20" s="55">
        <v>7</v>
      </c>
      <c r="C20" s="56">
        <f>B20/B24</f>
        <v>0.22580645161290322</v>
      </c>
      <c r="D20" s="57">
        <f>B5*C20</f>
        <v>31454.277580645157</v>
      </c>
      <c r="E20" s="55">
        <v>36</v>
      </c>
      <c r="F20" s="56">
        <f>E20/E24</f>
        <v>0.06260869565217392</v>
      </c>
      <c r="G20" s="57">
        <f>E5*F20</f>
        <v>20349.550017391306</v>
      </c>
      <c r="H20" s="55">
        <v>25</v>
      </c>
      <c r="I20" s="56">
        <f>H20/H24</f>
        <v>0.04448398576512456</v>
      </c>
      <c r="J20" s="57">
        <f>H5*I20</f>
        <v>20655.028914590748</v>
      </c>
      <c r="K20" s="58">
        <f t="shared" si="0"/>
        <v>72458.85651262722</v>
      </c>
      <c r="L20" s="59">
        <f t="shared" si="1"/>
        <v>3622.942825631361</v>
      </c>
      <c r="M20" s="60">
        <f t="shared" si="2"/>
        <v>76081.79933825857</v>
      </c>
      <c r="N20" s="65">
        <v>78339.24563424136</v>
      </c>
      <c r="O20" s="61">
        <f t="shared" si="3"/>
        <v>-2257.4462959827943</v>
      </c>
      <c r="P20" s="45">
        <v>0</v>
      </c>
      <c r="Q20" s="45">
        <f t="shared" si="4"/>
        <v>76081.79933825857</v>
      </c>
    </row>
    <row r="21" spans="1:17" ht="15">
      <c r="A21" s="54" t="s">
        <v>37</v>
      </c>
      <c r="B21" s="55">
        <v>0</v>
      </c>
      <c r="C21" s="56">
        <f>B21/B24</f>
        <v>0</v>
      </c>
      <c r="D21" s="57">
        <f>B5*C21</f>
        <v>0</v>
      </c>
      <c r="E21" s="55">
        <v>26</v>
      </c>
      <c r="F21" s="56">
        <f>E21/E24</f>
        <v>0.04521739130434783</v>
      </c>
      <c r="G21" s="57">
        <f>E5*F21</f>
        <v>14696.897234782607</v>
      </c>
      <c r="H21" s="55">
        <v>22</v>
      </c>
      <c r="I21" s="56">
        <f>H21/H24</f>
        <v>0.03914590747330961</v>
      </c>
      <c r="J21" s="57">
        <f>H5*I21</f>
        <v>18176.425444839857</v>
      </c>
      <c r="K21" s="58">
        <f t="shared" si="0"/>
        <v>32873.32267962246</v>
      </c>
      <c r="L21" s="59">
        <f t="shared" si="1"/>
        <v>1643.6661339811233</v>
      </c>
      <c r="M21" s="60">
        <f t="shared" si="2"/>
        <v>34516.98881360359</v>
      </c>
      <c r="N21" s="65">
        <v>35144.6771603067</v>
      </c>
      <c r="O21" s="61">
        <f t="shared" si="3"/>
        <v>-627.6883467031148</v>
      </c>
      <c r="P21" s="63">
        <v>9753</v>
      </c>
      <c r="Q21" s="45">
        <f>M21-P21</f>
        <v>24763.988813603588</v>
      </c>
    </row>
    <row r="22" spans="1:17" ht="15">
      <c r="A22" s="54" t="s">
        <v>19</v>
      </c>
      <c r="B22" s="55">
        <v>1</v>
      </c>
      <c r="C22" s="56">
        <f>B22/B24</f>
        <v>0.03225806451612903</v>
      </c>
      <c r="D22" s="57">
        <f>B5*C22</f>
        <v>4493.468225806451</v>
      </c>
      <c r="E22" s="55">
        <v>8</v>
      </c>
      <c r="F22" s="56">
        <f>E22/E24</f>
        <v>0.01391304347826087</v>
      </c>
      <c r="G22" s="57">
        <f>E5*F22</f>
        <v>4522.122226086956</v>
      </c>
      <c r="H22" s="55">
        <v>13</v>
      </c>
      <c r="I22" s="56">
        <f>H22/H24</f>
        <v>0.023131672597864767</v>
      </c>
      <c r="J22" s="57">
        <f>H5*I22</f>
        <v>10740.615035587187</v>
      </c>
      <c r="K22" s="58">
        <f t="shared" si="0"/>
        <v>19756.205487480594</v>
      </c>
      <c r="L22" s="59">
        <f t="shared" si="1"/>
        <v>987.8102743740297</v>
      </c>
      <c r="M22" s="60">
        <f t="shared" si="2"/>
        <v>20744.015761854625</v>
      </c>
      <c r="N22" s="65">
        <v>21950.502716354997</v>
      </c>
      <c r="O22" s="61">
        <f t="shared" si="3"/>
        <v>-1206.4869545003712</v>
      </c>
      <c r="P22" s="45"/>
      <c r="Q22" s="45">
        <f t="shared" si="4"/>
        <v>20744.015761854625</v>
      </c>
    </row>
    <row r="23" spans="1:17" ht="15">
      <c r="A23" s="54" t="s">
        <v>22</v>
      </c>
      <c r="B23" s="55">
        <v>1</v>
      </c>
      <c r="C23" s="56">
        <f>B23/B24</f>
        <v>0.03225806451612903</v>
      </c>
      <c r="D23" s="57">
        <f>B5*C23</f>
        <v>4493.468225806451</v>
      </c>
      <c r="E23" s="55">
        <v>9</v>
      </c>
      <c r="F23" s="56">
        <f>E23/E24</f>
        <v>0.01565217391304348</v>
      </c>
      <c r="G23" s="57">
        <f>E5*F23</f>
        <v>5087.3875043478265</v>
      </c>
      <c r="H23" s="55">
        <v>8</v>
      </c>
      <c r="I23" s="56">
        <f>H23/H24</f>
        <v>0.014234875444839857</v>
      </c>
      <c r="J23" s="57">
        <f>H5*I23</f>
        <v>6609.609252669039</v>
      </c>
      <c r="K23" s="58">
        <f t="shared" si="0"/>
        <v>16190.464982823318</v>
      </c>
      <c r="L23" s="59">
        <f t="shared" si="1"/>
        <v>809.5232491411659</v>
      </c>
      <c r="M23" s="60">
        <f t="shared" si="2"/>
        <v>16999.988231964482</v>
      </c>
      <c r="N23" s="65">
        <v>25472.897664561497</v>
      </c>
      <c r="O23" s="61">
        <f t="shared" si="3"/>
        <v>-8472.909432597015</v>
      </c>
      <c r="P23" s="45"/>
      <c r="Q23" s="45">
        <f t="shared" si="4"/>
        <v>16999.988231964482</v>
      </c>
    </row>
    <row r="24" spans="1:17" ht="15">
      <c r="A24" s="10" t="s">
        <v>21</v>
      </c>
      <c r="B24" s="10">
        <f aca="true" t="shared" si="5" ref="B24:K24">SUM(B8:B23)</f>
        <v>31</v>
      </c>
      <c r="C24" s="11">
        <f t="shared" si="5"/>
        <v>0.9999999999999999</v>
      </c>
      <c r="D24" s="12">
        <f t="shared" si="5"/>
        <v>139297.515</v>
      </c>
      <c r="E24" s="41">
        <f t="shared" si="5"/>
        <v>575</v>
      </c>
      <c r="F24" s="11">
        <f t="shared" si="5"/>
        <v>1</v>
      </c>
      <c r="G24" s="12">
        <f t="shared" si="5"/>
        <v>325027.5350000001</v>
      </c>
      <c r="H24" s="10">
        <f>SUM(H8:H23)</f>
        <v>562</v>
      </c>
      <c r="I24" s="11">
        <f t="shared" si="5"/>
        <v>0.9999999999999999</v>
      </c>
      <c r="J24" s="12">
        <f t="shared" si="5"/>
        <v>464325.05</v>
      </c>
      <c r="K24" s="12">
        <f t="shared" si="5"/>
        <v>928650.1</v>
      </c>
      <c r="L24" s="37">
        <f>SUM(L8:L23)</f>
        <v>46432.505000000005</v>
      </c>
      <c r="M24" s="37">
        <f>SUM(M8:M23)</f>
        <v>975082.6049999999</v>
      </c>
      <c r="N24" s="37">
        <f>SUM(N8:N23)</f>
        <v>877572.255</v>
      </c>
      <c r="P24" s="46"/>
      <c r="Q24" s="46"/>
    </row>
    <row r="25" spans="12:17" ht="15">
      <c r="L25" s="38"/>
      <c r="Q25" s="46"/>
    </row>
    <row r="27" spans="1:7" ht="15">
      <c r="A27" s="42" t="s">
        <v>44</v>
      </c>
      <c r="G27" s="15"/>
    </row>
    <row r="28" spans="1:3" ht="15">
      <c r="A28" s="43" t="s">
        <v>51</v>
      </c>
      <c r="C28" s="16"/>
    </row>
    <row r="29" ht="15">
      <c r="C29" s="18"/>
    </row>
    <row r="30" ht="15">
      <c r="A30" s="19"/>
    </row>
  </sheetData>
  <sheetProtection/>
  <mergeCells count="1">
    <mergeCell ref="B6:C6"/>
  </mergeCells>
  <printOptions/>
  <pageMargins left="0.75" right="0.75" top="1" bottom="1" header="0.5" footer="0.5"/>
  <pageSetup fitToHeight="1" fitToWidth="1" horizontalDpi="600" verticalDpi="600" orientation="landscape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PageLayoutView="0" workbookViewId="0" topLeftCell="A37">
      <selection activeCell="A5" sqref="A5"/>
    </sheetView>
  </sheetViews>
  <sheetFormatPr defaultColWidth="9.140625" defaultRowHeight="12.75"/>
  <cols>
    <col min="1" max="1" width="18.00390625" style="0" customWidth="1"/>
    <col min="2" max="2" width="12.28125" style="0" customWidth="1"/>
    <col min="3" max="3" width="11.7109375" style="0" customWidth="1"/>
    <col min="4" max="4" width="20.57421875" style="0" customWidth="1"/>
    <col min="5" max="5" width="12.57421875" style="0" bestFit="1" customWidth="1"/>
    <col min="6" max="6" width="12.28125" style="0" customWidth="1"/>
    <col min="7" max="7" width="17.140625" style="0" customWidth="1"/>
    <col min="8" max="8" width="12.57421875" style="0" bestFit="1" customWidth="1"/>
    <col min="9" max="9" width="12.57421875" style="0" customWidth="1"/>
    <col min="10" max="10" width="16.8515625" style="0" customWidth="1"/>
    <col min="11" max="11" width="23.140625" style="0" customWidth="1"/>
  </cols>
  <sheetData>
    <row r="1" spans="1:11" ht="21">
      <c r="A1" s="22" t="s">
        <v>24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15">
      <c r="A4" s="23" t="s">
        <v>0</v>
      </c>
      <c r="B4" s="26" t="s">
        <v>23</v>
      </c>
      <c r="C4" s="26"/>
      <c r="D4" s="26"/>
      <c r="E4" s="26" t="s">
        <v>1</v>
      </c>
      <c r="F4" s="26"/>
      <c r="G4" s="26"/>
      <c r="H4" s="26" t="s">
        <v>2</v>
      </c>
      <c r="I4" s="26"/>
      <c r="J4" s="26"/>
      <c r="K4" s="20"/>
    </row>
    <row r="5" spans="1:11" ht="15">
      <c r="A5" s="24">
        <v>659737.1000000001</v>
      </c>
      <c r="B5" s="27">
        <v>98960.56500000002</v>
      </c>
      <c r="C5" s="27"/>
      <c r="D5" s="26"/>
      <c r="E5" s="27">
        <v>230907.98500000002</v>
      </c>
      <c r="F5" s="27"/>
      <c r="G5" s="27"/>
      <c r="H5" s="27">
        <v>329868.55000000005</v>
      </c>
      <c r="I5" s="27"/>
      <c r="J5" s="27"/>
      <c r="K5" s="21"/>
    </row>
    <row r="6" spans="1:11" ht="15">
      <c r="A6" s="25" t="s">
        <v>29</v>
      </c>
      <c r="B6" s="26" t="s">
        <v>25</v>
      </c>
      <c r="C6" s="26"/>
      <c r="D6" s="26"/>
      <c r="E6" s="26" t="s">
        <v>26</v>
      </c>
      <c r="F6" s="27"/>
      <c r="G6" s="27"/>
      <c r="H6" s="26" t="s">
        <v>27</v>
      </c>
      <c r="I6" s="27"/>
      <c r="J6" s="27"/>
      <c r="K6" s="21"/>
    </row>
    <row r="7" spans="1:11" ht="15">
      <c r="A7" s="36" t="s">
        <v>28</v>
      </c>
      <c r="B7" s="34"/>
      <c r="C7" s="34" t="s">
        <v>3</v>
      </c>
      <c r="D7" s="34" t="s">
        <v>4</v>
      </c>
      <c r="E7" s="34"/>
      <c r="F7" s="34" t="s">
        <v>3</v>
      </c>
      <c r="G7" s="34" t="s">
        <v>4</v>
      </c>
      <c r="H7" s="34"/>
      <c r="I7" s="34" t="s">
        <v>3</v>
      </c>
      <c r="J7" s="34" t="s">
        <v>4</v>
      </c>
      <c r="K7" s="34" t="s">
        <v>5</v>
      </c>
    </row>
    <row r="8" spans="1:11" ht="15">
      <c r="A8" s="36" t="s">
        <v>6</v>
      </c>
      <c r="B8" s="28">
        <v>2</v>
      </c>
      <c r="C8" s="29">
        <v>0.13333333333333333</v>
      </c>
      <c r="D8" s="30">
        <v>13194.742000000002</v>
      </c>
      <c r="E8" s="28">
        <v>12</v>
      </c>
      <c r="F8" s="29">
        <v>0.06030150753768844</v>
      </c>
      <c r="G8" s="30">
        <v>13924.09959798995</v>
      </c>
      <c r="H8" s="28">
        <v>20</v>
      </c>
      <c r="I8" s="29">
        <v>0.04608294930875576</v>
      </c>
      <c r="J8" s="30">
        <v>15201.315668202767</v>
      </c>
      <c r="K8" s="35">
        <v>42320.15726619272</v>
      </c>
    </row>
    <row r="9" spans="1:11" ht="15">
      <c r="A9" s="36" t="s">
        <v>7</v>
      </c>
      <c r="B9" s="28">
        <v>2</v>
      </c>
      <c r="C9" s="29">
        <v>0.13333333333333333</v>
      </c>
      <c r="D9" s="30">
        <v>13194.742000000002</v>
      </c>
      <c r="E9" s="28">
        <v>12</v>
      </c>
      <c r="F9" s="29">
        <v>0.06030150753768844</v>
      </c>
      <c r="G9" s="30">
        <v>13924.09959798995</v>
      </c>
      <c r="H9" s="28">
        <v>62</v>
      </c>
      <c r="I9" s="29">
        <v>0.14285714285714285</v>
      </c>
      <c r="J9" s="30">
        <v>47124.078571428574</v>
      </c>
      <c r="K9" s="35">
        <v>74242.92016941853</v>
      </c>
    </row>
    <row r="10" spans="1:11" ht="15">
      <c r="A10" s="36" t="s">
        <v>8</v>
      </c>
      <c r="B10" s="28">
        <v>0</v>
      </c>
      <c r="C10" s="29">
        <v>0</v>
      </c>
      <c r="D10" s="30">
        <v>0</v>
      </c>
      <c r="E10" s="28">
        <v>12</v>
      </c>
      <c r="F10" s="29">
        <v>0.06030150753768844</v>
      </c>
      <c r="G10" s="30">
        <v>13924.09959798995</v>
      </c>
      <c r="H10" s="28">
        <v>64</v>
      </c>
      <c r="I10" s="29">
        <v>0.14746543778801843</v>
      </c>
      <c r="J10" s="30">
        <v>48644.210138248854</v>
      </c>
      <c r="K10" s="35">
        <v>62568.30973623881</v>
      </c>
    </row>
    <row r="11" spans="1:11" ht="15">
      <c r="A11" s="36" t="s">
        <v>9</v>
      </c>
      <c r="B11" s="28">
        <v>1</v>
      </c>
      <c r="C11" s="29">
        <v>0.06666666666666667</v>
      </c>
      <c r="D11" s="30">
        <v>6597.371000000001</v>
      </c>
      <c r="E11" s="28">
        <v>11</v>
      </c>
      <c r="F11" s="29">
        <v>0.05527638190954774</v>
      </c>
      <c r="G11" s="30">
        <v>12763.757964824123</v>
      </c>
      <c r="H11" s="28">
        <v>13</v>
      </c>
      <c r="I11" s="29">
        <v>0.029953917050691243</v>
      </c>
      <c r="J11" s="30">
        <v>9880.855184331798</v>
      </c>
      <c r="K11" s="35">
        <v>29241.98414915592</v>
      </c>
    </row>
    <row r="12" spans="1:11" ht="15">
      <c r="A12" s="36" t="s">
        <v>10</v>
      </c>
      <c r="B12" s="28">
        <v>3</v>
      </c>
      <c r="C12" s="29">
        <v>0.2</v>
      </c>
      <c r="D12" s="30">
        <v>19792.113000000005</v>
      </c>
      <c r="E12" s="28">
        <v>5</v>
      </c>
      <c r="F12" s="29">
        <v>0.02512562814070352</v>
      </c>
      <c r="G12" s="30">
        <v>5801.708165829146</v>
      </c>
      <c r="H12" s="28">
        <v>36</v>
      </c>
      <c r="I12" s="29">
        <v>0.08294930875576037</v>
      </c>
      <c r="J12" s="30">
        <v>27362.36820276498</v>
      </c>
      <c r="K12" s="35">
        <v>52956.18936859413</v>
      </c>
    </row>
    <row r="13" spans="1:11" ht="15">
      <c r="A13" s="36" t="s">
        <v>11</v>
      </c>
      <c r="B13" s="28">
        <v>0</v>
      </c>
      <c r="C13" s="29">
        <v>0</v>
      </c>
      <c r="D13" s="30">
        <v>0</v>
      </c>
      <c r="E13" s="28">
        <v>1</v>
      </c>
      <c r="F13" s="29">
        <v>0.005025125628140704</v>
      </c>
      <c r="G13" s="30">
        <v>1160.3416331658293</v>
      </c>
      <c r="H13" s="28">
        <v>2</v>
      </c>
      <c r="I13" s="29">
        <v>0.004608294930875576</v>
      </c>
      <c r="J13" s="30">
        <v>1520.1315668202767</v>
      </c>
      <c r="K13" s="35">
        <v>2680.473199986106</v>
      </c>
    </row>
    <row r="14" spans="1:11" ht="15">
      <c r="A14" s="36" t="s">
        <v>12</v>
      </c>
      <c r="B14" s="28">
        <v>1</v>
      </c>
      <c r="C14" s="29">
        <v>0.06666666666666667</v>
      </c>
      <c r="D14" s="30">
        <v>6597.371000000001</v>
      </c>
      <c r="E14" s="28">
        <v>22</v>
      </c>
      <c r="F14" s="29">
        <v>0.11055276381909548</v>
      </c>
      <c r="G14" s="30">
        <v>25527.515929648245</v>
      </c>
      <c r="H14" s="28">
        <v>25</v>
      </c>
      <c r="I14" s="29">
        <v>0.0576036866359447</v>
      </c>
      <c r="J14" s="30">
        <v>19001.64458525346</v>
      </c>
      <c r="K14" s="35">
        <v>51126.531514901704</v>
      </c>
    </row>
    <row r="15" spans="1:11" ht="15">
      <c r="A15" s="36" t="s">
        <v>13</v>
      </c>
      <c r="B15" s="28">
        <v>0</v>
      </c>
      <c r="C15" s="29">
        <v>0</v>
      </c>
      <c r="D15" s="30">
        <v>0</v>
      </c>
      <c r="E15" s="28">
        <v>13</v>
      </c>
      <c r="F15" s="29">
        <v>0.06532663316582915</v>
      </c>
      <c r="G15" s="30">
        <v>15084.44123115578</v>
      </c>
      <c r="H15" s="28">
        <v>16</v>
      </c>
      <c r="I15" s="29">
        <v>0.03686635944700461</v>
      </c>
      <c r="J15" s="30">
        <v>12161.052534562214</v>
      </c>
      <c r="K15" s="35">
        <v>27245.493765717994</v>
      </c>
    </row>
    <row r="16" spans="1:11" ht="15">
      <c r="A16" s="36" t="s">
        <v>14</v>
      </c>
      <c r="B16" s="28">
        <v>0</v>
      </c>
      <c r="C16" s="29">
        <v>0</v>
      </c>
      <c r="D16" s="30">
        <v>0</v>
      </c>
      <c r="E16" s="28">
        <v>0</v>
      </c>
      <c r="F16" s="29">
        <v>0</v>
      </c>
      <c r="G16" s="30">
        <v>0</v>
      </c>
      <c r="H16" s="28">
        <v>0</v>
      </c>
      <c r="I16" s="29">
        <v>0</v>
      </c>
      <c r="J16" s="30">
        <v>0</v>
      </c>
      <c r="K16" s="35">
        <v>0</v>
      </c>
    </row>
    <row r="17" spans="1:11" ht="15">
      <c r="A17" s="36" t="s">
        <v>15</v>
      </c>
      <c r="B17" s="28">
        <v>0</v>
      </c>
      <c r="C17" s="29">
        <v>0</v>
      </c>
      <c r="D17" s="30">
        <v>0</v>
      </c>
      <c r="E17" s="28">
        <v>21</v>
      </c>
      <c r="F17" s="29">
        <v>0.10552763819095477</v>
      </c>
      <c r="G17" s="30">
        <v>24367.174296482415</v>
      </c>
      <c r="H17" s="28">
        <v>45</v>
      </c>
      <c r="I17" s="29">
        <v>0.10368663594470046</v>
      </c>
      <c r="J17" s="30">
        <v>34202.96025345622</v>
      </c>
      <c r="K17" s="35">
        <v>58570.13454993864</v>
      </c>
    </row>
    <row r="18" spans="1:11" ht="15">
      <c r="A18" s="36" t="s">
        <v>16</v>
      </c>
      <c r="B18" s="28">
        <v>0</v>
      </c>
      <c r="C18" s="29">
        <v>0</v>
      </c>
      <c r="D18" s="30">
        <v>0</v>
      </c>
      <c r="E18" s="28">
        <v>40</v>
      </c>
      <c r="F18" s="29">
        <v>0.20100502512562815</v>
      </c>
      <c r="G18" s="30">
        <v>46413.66532663317</v>
      </c>
      <c r="H18" s="28">
        <v>58</v>
      </c>
      <c r="I18" s="29">
        <v>0.1336405529953917</v>
      </c>
      <c r="J18" s="30">
        <v>44083.81543778803</v>
      </c>
      <c r="K18" s="35">
        <v>90497.4807644212</v>
      </c>
    </row>
    <row r="19" spans="1:11" ht="15">
      <c r="A19" s="36" t="s">
        <v>17</v>
      </c>
      <c r="B19" s="28">
        <v>4</v>
      </c>
      <c r="C19" s="29">
        <v>0.26666666666666666</v>
      </c>
      <c r="D19" s="30">
        <v>26389.484000000004</v>
      </c>
      <c r="E19" s="28">
        <v>7</v>
      </c>
      <c r="F19" s="29">
        <v>0.035175879396984924</v>
      </c>
      <c r="G19" s="30">
        <v>8122.3914321608045</v>
      </c>
      <c r="H19" s="28">
        <v>17</v>
      </c>
      <c r="I19" s="29">
        <v>0.03917050691244239</v>
      </c>
      <c r="J19" s="30">
        <v>12921.11831797235</v>
      </c>
      <c r="K19" s="35">
        <v>47432.99375013316</v>
      </c>
    </row>
    <row r="20" spans="1:11" ht="15">
      <c r="A20" s="36" t="s">
        <v>18</v>
      </c>
      <c r="B20" s="28">
        <v>1</v>
      </c>
      <c r="C20" s="29">
        <v>0.06666666666666667</v>
      </c>
      <c r="D20" s="30">
        <v>6597.371000000001</v>
      </c>
      <c r="E20" s="28">
        <v>5</v>
      </c>
      <c r="F20" s="29">
        <v>0.02512562814070352</v>
      </c>
      <c r="G20" s="30">
        <v>5801.708165829146</v>
      </c>
      <c r="H20" s="28">
        <v>12</v>
      </c>
      <c r="I20" s="29">
        <v>0.027649769585253458</v>
      </c>
      <c r="J20" s="30">
        <v>9120.789400921662</v>
      </c>
      <c r="K20" s="35">
        <v>21519.86856675081</v>
      </c>
    </row>
    <row r="21" spans="1:11" ht="15">
      <c r="A21" s="36" t="s">
        <v>22</v>
      </c>
      <c r="B21" s="28">
        <v>0</v>
      </c>
      <c r="C21" s="29">
        <v>0</v>
      </c>
      <c r="D21" s="30">
        <v>0</v>
      </c>
      <c r="E21" s="28">
        <v>14</v>
      </c>
      <c r="F21" s="29">
        <v>0.07035175879396985</v>
      </c>
      <c r="G21" s="30">
        <v>16244.782864321609</v>
      </c>
      <c r="H21" s="28">
        <v>35</v>
      </c>
      <c r="I21" s="29">
        <v>0.08064516129032258</v>
      </c>
      <c r="J21" s="30">
        <v>26602.30241935484</v>
      </c>
      <c r="K21" s="35">
        <v>42847.08528367645</v>
      </c>
    </row>
    <row r="22" spans="1:11" ht="15">
      <c r="A22" s="36" t="s">
        <v>19</v>
      </c>
      <c r="B22" s="28">
        <v>1</v>
      </c>
      <c r="C22" s="29">
        <v>0.06666666666666667</v>
      </c>
      <c r="D22" s="30">
        <v>6597.371000000001</v>
      </c>
      <c r="E22" s="28">
        <v>24</v>
      </c>
      <c r="F22" s="29">
        <v>0.12060301507537688</v>
      </c>
      <c r="G22" s="30">
        <v>27848.1991959799</v>
      </c>
      <c r="H22" s="28">
        <v>29</v>
      </c>
      <c r="I22" s="29">
        <v>0.06682027649769585</v>
      </c>
      <c r="J22" s="30">
        <v>22041.907718894014</v>
      </c>
      <c r="K22" s="35">
        <v>56487.47791487392</v>
      </c>
    </row>
    <row r="23" spans="1:11" ht="15">
      <c r="A23" s="36" t="s">
        <v>20</v>
      </c>
      <c r="B23" s="28">
        <v>0</v>
      </c>
      <c r="C23" s="29">
        <v>0</v>
      </c>
      <c r="D23" s="30">
        <v>0</v>
      </c>
      <c r="E23" s="28">
        <v>0</v>
      </c>
      <c r="F23" s="29">
        <v>0</v>
      </c>
      <c r="G23" s="30">
        <v>0</v>
      </c>
      <c r="H23" s="28">
        <v>0</v>
      </c>
      <c r="I23" s="29">
        <v>0</v>
      </c>
      <c r="J23" s="30">
        <v>0</v>
      </c>
      <c r="K23" s="35">
        <v>0</v>
      </c>
    </row>
    <row r="24" spans="1:11" ht="15">
      <c r="A24" s="31" t="s">
        <v>21</v>
      </c>
      <c r="B24" s="31">
        <v>15</v>
      </c>
      <c r="C24" s="32">
        <v>1</v>
      </c>
      <c r="D24" s="33">
        <v>98960.565</v>
      </c>
      <c r="E24" s="31">
        <v>199</v>
      </c>
      <c r="F24" s="32">
        <v>1</v>
      </c>
      <c r="G24" s="33">
        <v>230907.98500000002</v>
      </c>
      <c r="H24" s="31">
        <v>434</v>
      </c>
      <c r="I24" s="32">
        <v>0.9999999999999999</v>
      </c>
      <c r="J24" s="33">
        <v>329868.5500000001</v>
      </c>
      <c r="K24" s="33">
        <v>659737.1000000001</v>
      </c>
    </row>
  </sheetData>
  <sheetProtection/>
  <printOptions/>
  <pageMargins left="0.7" right="0.7" top="0.75" bottom="0.75" header="0.3" footer="0.3"/>
  <pageSetup fitToHeight="0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DWD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bgoguen</dc:creator>
  <cp:keywords/>
  <dc:description/>
  <cp:lastModifiedBy>Caissie, Lisa (EOL)</cp:lastModifiedBy>
  <cp:lastPrinted>2017-07-26T12:45:32Z</cp:lastPrinted>
  <dcterms:created xsi:type="dcterms:W3CDTF">2012-05-11T12:28:37Z</dcterms:created>
  <dcterms:modified xsi:type="dcterms:W3CDTF">2017-11-08T15:49:31Z</dcterms:modified>
  <cp:category/>
  <cp:version/>
  <cp:contentType/>
  <cp:contentStatus/>
</cp:coreProperties>
</file>