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4940" windowHeight="12375" tabRatio="682" activeTab="3"/>
  </bookViews>
  <sheets>
    <sheet name="Cover Sheet " sheetId="1" r:id="rId1"/>
    <sheet name="1PartandTrng" sheetId="2" r:id="rId2"/>
    <sheet name="2ExitsOutcomes" sheetId="3" r:id="rId3"/>
    <sheet name="3Characteristics" sheetId="4" r:id="rId4"/>
  </sheets>
  <definedNames>
    <definedName name="_xlnm.Print_Area" localSheetId="1">'1PartandTrng'!$A$1:$L$16</definedName>
    <definedName name="_xlnm.Print_Area" localSheetId="2">'2ExitsOutcomes'!$A$1:$M$16</definedName>
    <definedName name="_xlnm.Print_Area" localSheetId="3">'3Characteristics'!$A$1:$N$14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fullCalcOnLoad="1"/>
</workbook>
</file>

<file path=xl/sharedStrings.xml><?xml version="1.0" encoding="utf-8"?>
<sst xmlns="http://schemas.openxmlformats.org/spreadsheetml/2006/main" count="77" uniqueCount="58">
  <si>
    <t>STATE TOTALS</t>
  </si>
  <si>
    <t>Pct.</t>
  </si>
  <si>
    <t>YTD
Actual</t>
  </si>
  <si>
    <t>TRAINING ENROLLMENTS</t>
  </si>
  <si>
    <t>ESL</t>
  </si>
  <si>
    <t>ABE /
GED</t>
  </si>
  <si>
    <t>Occup
Skills*</t>
  </si>
  <si>
    <t>%
of Plan</t>
  </si>
  <si>
    <t>Exclusions</t>
  </si>
  <si>
    <t>Disabled</t>
  </si>
  <si>
    <t>Hispanic
or Latino</t>
  </si>
  <si>
    <t>Limited
English</t>
  </si>
  <si>
    <t>U.I.
Claimant</t>
  </si>
  <si>
    <t>Female</t>
  </si>
  <si>
    <t>Total
Plan</t>
  </si>
  <si>
    <t>Other</t>
  </si>
  <si>
    <t>Age 45
or Older</t>
  </si>
  <si>
    <t>College
&lt; 16</t>
  </si>
  <si>
    <t>Total Exits</t>
  </si>
  <si>
    <t>Entered Employments</t>
  </si>
  <si>
    <t>EE Rate at Exit</t>
  </si>
  <si>
    <t>PARTICIPANT SUMMARIES BY AREA</t>
  </si>
  <si>
    <t>PERCENTAGE OF TOTAL PARTICIPANTS</t>
  </si>
  <si>
    <t>Age               25-44</t>
  </si>
  <si>
    <t>Average
Placement                       Wage</t>
  </si>
  <si>
    <t>Wage
Retention                   Rate</t>
  </si>
  <si>
    <t>Black or Afr Amer</t>
  </si>
  <si>
    <t>High                         Sch
Grad</t>
  </si>
  <si>
    <t>Less
Than                   H.S.</t>
  </si>
  <si>
    <t>Asian or
Pacific            Islander</t>
  </si>
  <si>
    <t>ENROLLMENTS BY ACTIVITY                        (Multiple Counts)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</si>
  <si>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</si>
  <si>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>TOTAL    PARTICIPANTS</t>
  </si>
  <si>
    <t>Entered Employments include:  unsubsidized employment; military; and apprenticeship.   Exclusions: Exiters who leave the program for medical reasons, who are institutionalized or who transfer to another program are not counted in EE rate</t>
  </si>
  <si>
    <t>YTD 
Actual Enrollments</t>
  </si>
  <si>
    <t>Math or
Reading 
Level &lt; 9.0</t>
  </si>
  <si>
    <t>Compiled by Department of Career Services</t>
  </si>
  <si>
    <t>Data Source:  Crystal ReportS/MOSES Database</t>
  </si>
  <si>
    <t>Greater Lowell Multi NDWG
01/01/2016 - 09/30/2017</t>
  </si>
  <si>
    <t>OJT/ Apprentice</t>
  </si>
  <si>
    <t>TAB 8 - NATIONAL DISLOCATED WORKER GRANTS</t>
  </si>
  <si>
    <t>Table 1 - Participation and Training Activity</t>
  </si>
  <si>
    <t xml:space="preserve">Table 2 - Exits and Outcomes </t>
  </si>
  <si>
    <t>Table 3 - Participant Characteristics</t>
  </si>
  <si>
    <t xml:space="preserve">TABLE 1 - PARTICIPATION AND TRAINING ACTIVITY </t>
  </si>
  <si>
    <t xml:space="preserve">TABLE 2 - EXIT AND OUTCOMES </t>
  </si>
  <si>
    <t>TABLE 3 - PARTICPANT CHARACTERISTICS</t>
  </si>
  <si>
    <t>Brockton:  GE-NEA
04/01/2016 - 12/31/2017</t>
  </si>
  <si>
    <t>MSW:  Retail Tech
07/01/2016 - 06/30/2018</t>
  </si>
  <si>
    <t>MSW:  Intel Biotech
10/01/2014 - 09/30/2017</t>
  </si>
  <si>
    <t>GNB:  Hi Liner
07/01/2016 - 06/30/2018</t>
  </si>
  <si>
    <t>WORKFORCE AREA</t>
  </si>
  <si>
    <t>Hampden:  Job Driven NEG
07/01/2014 - 07/30/2018</t>
  </si>
  <si>
    <t>Sector Partnership
07/01/2015 - 12/30/2017</t>
  </si>
  <si>
    <t>FY18 QUARTER ENDING DECEMBER 31, 2017</t>
  </si>
  <si>
    <t>Brockton:  Garber
10/01/2017 - 09/30/2019</t>
  </si>
  <si>
    <t>MV:  Polartec
10/01/2017 - 09/30/2019</t>
  </si>
  <si>
    <t>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</si>
</sst>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0;[Red]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9" fontId="12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9" fontId="11" fillId="0" borderId="24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11" fillId="0" borderId="24" xfId="0" applyNumberFormat="1" applyFont="1" applyFill="1" applyBorder="1" applyAlignment="1">
      <alignment horizontal="center" wrapText="1"/>
    </xf>
    <xf numFmtId="164" fontId="11" fillId="0" borderId="25" xfId="0" applyNumberFormat="1" applyFont="1" applyFill="1" applyBorder="1" applyAlignment="1">
      <alignment horizontal="center" wrapText="1"/>
    </xf>
    <xf numFmtId="9" fontId="11" fillId="0" borderId="26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166" fontId="12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12" fillId="0" borderId="21" xfId="0" applyNumberFormat="1" applyFont="1" applyFill="1" applyBorder="1" applyAlignment="1">
      <alignment horizontal="right" vertical="center" wrapText="1" indent="2"/>
    </xf>
    <xf numFmtId="3" fontId="11" fillId="0" borderId="18" xfId="0" applyNumberFormat="1" applyFont="1" applyFill="1" applyBorder="1" applyAlignment="1">
      <alignment horizontal="right" vertical="center" wrapText="1" indent="2"/>
    </xf>
    <xf numFmtId="3" fontId="11" fillId="0" borderId="26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33" xfId="0" applyNumberFormat="1" applyFont="1" applyFill="1" applyBorder="1" applyAlignment="1">
      <alignment horizontal="center" vertical="center"/>
    </xf>
    <xf numFmtId="186" fontId="11" fillId="0" borderId="25" xfId="0" applyNumberFormat="1" applyFont="1" applyFill="1" applyBorder="1" applyAlignment="1">
      <alignment horizontal="center" vertical="center"/>
    </xf>
    <xf numFmtId="186" fontId="12" fillId="0" borderId="22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186" fontId="1" fillId="33" borderId="12" xfId="60" applyNumberFormat="1" applyFont="1" applyFill="1" applyBorder="1" applyAlignment="1">
      <alignment horizontal="center" vertical="center"/>
    </xf>
    <xf numFmtId="186" fontId="1" fillId="0" borderId="11" xfId="60" applyNumberFormat="1" applyFont="1" applyFill="1" applyBorder="1" applyAlignment="1">
      <alignment horizontal="center" vertical="center"/>
    </xf>
    <xf numFmtId="186" fontId="1" fillId="0" borderId="32" xfId="60" applyNumberFormat="1" applyFont="1" applyFill="1" applyBorder="1" applyAlignment="1">
      <alignment horizontal="center" vertical="center"/>
    </xf>
    <xf numFmtId="186" fontId="1" fillId="33" borderId="27" xfId="60" applyNumberFormat="1" applyFont="1" applyFill="1" applyBorder="1" applyAlignment="1">
      <alignment horizontal="center" vertical="center"/>
    </xf>
    <xf numFmtId="186" fontId="1" fillId="0" borderId="33" xfId="60" applyNumberFormat="1" applyFont="1" applyFill="1" applyBorder="1" applyAlignment="1">
      <alignment horizontal="center" vertical="center"/>
    </xf>
    <xf numFmtId="186" fontId="1" fillId="0" borderId="28" xfId="6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" fillId="0" borderId="0" xfId="57" applyFont="1" applyFill="1" applyAlignment="1">
      <alignment/>
      <protection/>
    </xf>
    <xf numFmtId="0" fontId="1" fillId="0" borderId="0" xfId="57" applyFont="1" applyFill="1" applyBorder="1" applyAlignment="1">
      <alignment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3" fontId="12" fillId="0" borderId="36" xfId="57" applyNumberFormat="1" applyFont="1" applyFill="1" applyBorder="1" applyAlignment="1">
      <alignment horizontal="center" vertical="center"/>
      <protection/>
    </xf>
    <xf numFmtId="3" fontId="12" fillId="0" borderId="37" xfId="57" applyNumberFormat="1" applyFont="1" applyFill="1" applyBorder="1" applyAlignment="1">
      <alignment horizontal="center" vertical="center"/>
      <protection/>
    </xf>
    <xf numFmtId="3" fontId="12" fillId="0" borderId="29" xfId="57" applyNumberFormat="1" applyFont="1" applyFill="1" applyBorder="1" applyAlignment="1">
      <alignment horizontal="center" vertical="center"/>
      <protection/>
    </xf>
    <xf numFmtId="9" fontId="12" fillId="0" borderId="22" xfId="57" applyNumberFormat="1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vertical="center"/>
      <protection/>
    </xf>
    <xf numFmtId="1" fontId="11" fillId="0" borderId="16" xfId="57" applyNumberFormat="1" applyFont="1" applyFill="1" applyBorder="1" applyAlignment="1">
      <alignment horizontal="center" vertical="center"/>
      <protection/>
    </xf>
    <xf numFmtId="1" fontId="11" fillId="0" borderId="38" xfId="57" applyNumberFormat="1" applyFont="1" applyFill="1" applyBorder="1" applyAlignment="1">
      <alignment horizontal="center" vertical="center"/>
      <protection/>
    </xf>
    <xf numFmtId="1" fontId="11" fillId="0" borderId="26" xfId="57" applyNumberFormat="1" applyFont="1" applyFill="1" applyBorder="1" applyAlignment="1">
      <alignment horizontal="center" vertical="center"/>
      <protection/>
    </xf>
    <xf numFmtId="9" fontId="11" fillId="0" borderId="16" xfId="57" applyNumberFormat="1" applyFont="1" applyFill="1" applyBorder="1" applyAlignment="1">
      <alignment horizontal="center" vertical="center"/>
      <protection/>
    </xf>
    <xf numFmtId="3" fontId="11" fillId="0" borderId="3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vertical="center" wrapText="1"/>
      <protection/>
    </xf>
    <xf numFmtId="1" fontId="11" fillId="0" borderId="28" xfId="57" applyNumberFormat="1" applyFont="1" applyFill="1" applyBorder="1" applyAlignment="1">
      <alignment horizontal="center" vertical="center"/>
      <protection/>
    </xf>
    <xf numFmtId="1" fontId="11" fillId="0" borderId="20" xfId="57" applyNumberFormat="1" applyFont="1" applyFill="1" applyBorder="1" applyAlignment="1">
      <alignment horizontal="center" vertical="center"/>
      <protection/>
    </xf>
    <xf numFmtId="1" fontId="11" fillId="0" borderId="33" xfId="57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9" fontId="11" fillId="0" borderId="28" xfId="57" applyNumberFormat="1" applyFont="1" applyFill="1" applyBorder="1" applyAlignment="1">
      <alignment horizontal="center" vertical="center"/>
      <protection/>
    </xf>
    <xf numFmtId="3" fontId="11" fillId="0" borderId="27" xfId="57" applyNumberFormat="1" applyFont="1" applyFill="1" applyBorder="1" applyAlignment="1">
      <alignment horizontal="center" vertical="center"/>
      <protection/>
    </xf>
    <xf numFmtId="0" fontId="11" fillId="0" borderId="39" xfId="57" applyFont="1" applyFill="1" applyBorder="1" applyAlignment="1">
      <alignment vertical="center" wrapText="1"/>
      <protection/>
    </xf>
    <xf numFmtId="1" fontId="11" fillId="0" borderId="19" xfId="57" applyNumberFormat="1" applyFont="1" applyFill="1" applyBorder="1" applyAlignment="1">
      <alignment horizontal="center" vertical="center"/>
      <protection/>
    </xf>
    <xf numFmtId="3" fontId="11" fillId="0" borderId="26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vertical="center" wrapText="1"/>
      <protection/>
    </xf>
    <xf numFmtId="1" fontId="11" fillId="0" borderId="31" xfId="57" applyNumberFormat="1" applyFont="1" applyFill="1" applyBorder="1" applyAlignment="1">
      <alignment horizontal="center" vertical="center"/>
      <protection/>
    </xf>
    <xf numFmtId="1" fontId="11" fillId="0" borderId="17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wrapText="1"/>
      <protection/>
    </xf>
    <xf numFmtId="0" fontId="11" fillId="0" borderId="40" xfId="57" applyFont="1" applyFill="1" applyBorder="1" applyAlignment="1">
      <alignment horizontal="center" wrapText="1"/>
      <protection/>
    </xf>
    <xf numFmtId="0" fontId="11" fillId="0" borderId="41" xfId="57" applyFont="1" applyFill="1" applyBorder="1" applyAlignment="1">
      <alignment horizontal="center" wrapText="1"/>
      <protection/>
    </xf>
    <xf numFmtId="0" fontId="11" fillId="0" borderId="42" xfId="57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44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9" fontId="11" fillId="0" borderId="27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3" fontId="12" fillId="0" borderId="30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left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2" fillId="0" borderId="4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horizontal="center" wrapText="1"/>
      <protection/>
    </xf>
    <xf numFmtId="0" fontId="11" fillId="0" borderId="48" xfId="57" applyFont="1" applyFill="1" applyBorder="1" applyAlignment="1">
      <alignment horizontal="center" wrapText="1"/>
      <protection/>
    </xf>
    <xf numFmtId="0" fontId="11" fillId="0" borderId="49" xfId="57" applyFont="1" applyFill="1" applyBorder="1" applyAlignment="1">
      <alignment horizontal="center" wrapText="1"/>
      <protection/>
    </xf>
    <xf numFmtId="0" fontId="2" fillId="0" borderId="50" xfId="57" applyFont="1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/>
      <protection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1" fillId="0" borderId="34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8229600" cy="58959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A27" sqref="A27"/>
    </sheetView>
  </sheetViews>
  <sheetFormatPr defaultColWidth="9.140625" defaultRowHeight="12.75"/>
  <cols>
    <col min="1" max="1" width="32.7109375" style="30" customWidth="1"/>
    <col min="2" max="2" width="64.140625" style="30" customWidth="1"/>
    <col min="3" max="3" width="26.7109375" style="30" customWidth="1"/>
    <col min="4" max="4" width="16.57421875" style="8" customWidth="1"/>
    <col min="5" max="5" width="21.421875" style="8" customWidth="1"/>
    <col min="6" max="6" width="11.57421875" style="8" customWidth="1"/>
    <col min="7" max="7" width="10.421875" style="8" customWidth="1"/>
    <col min="8" max="9" width="9.140625" style="8" customWidth="1"/>
    <col min="10" max="10" width="11.00390625" style="8" customWidth="1"/>
    <col min="11" max="16384" width="9.140625" style="8" customWidth="1"/>
  </cols>
  <sheetData>
    <row r="1" spans="1:3" ht="41.25" customHeight="1">
      <c r="A1" s="125"/>
      <c r="B1" s="125"/>
      <c r="C1" s="125"/>
    </row>
    <row r="2" spans="1:3" ht="18.75" customHeight="1">
      <c r="A2" s="126"/>
      <c r="B2" s="126"/>
      <c r="C2" s="126"/>
    </row>
    <row r="3" spans="1:3" ht="18.75" customHeight="1">
      <c r="A3" s="126" t="s">
        <v>40</v>
      </c>
      <c r="B3" s="126"/>
      <c r="C3" s="126"/>
    </row>
    <row r="4" spans="1:3" ht="9" customHeight="1">
      <c r="A4" s="126"/>
      <c r="B4" s="126"/>
      <c r="C4" s="126"/>
    </row>
    <row r="5" spans="1:3" ht="15.75" customHeight="1">
      <c r="A5" s="126" t="s">
        <v>54</v>
      </c>
      <c r="B5" s="126"/>
      <c r="C5" s="126"/>
    </row>
    <row r="6" spans="1:3" ht="15.75" customHeight="1">
      <c r="A6" s="27"/>
      <c r="B6" s="27"/>
      <c r="C6" s="27"/>
    </row>
    <row r="7" spans="1:3" ht="18.75">
      <c r="A7" s="127"/>
      <c r="B7" s="127"/>
      <c r="C7" s="127"/>
    </row>
    <row r="8" spans="1:3" ht="18.75">
      <c r="A8" s="32"/>
      <c r="B8" s="32"/>
      <c r="C8" s="32"/>
    </row>
    <row r="9" spans="1:15" ht="18.75">
      <c r="A9" s="126" t="s">
        <v>21</v>
      </c>
      <c r="B9" s="126"/>
      <c r="C9" s="126"/>
      <c r="N9" s="20"/>
      <c r="O9" s="20"/>
    </row>
    <row r="10" spans="1:3" ht="18.75">
      <c r="A10" s="32"/>
      <c r="B10" s="32"/>
      <c r="C10" s="32"/>
    </row>
    <row r="11" spans="2:3" ht="18.75">
      <c r="B11" s="23" t="s">
        <v>41</v>
      </c>
      <c r="C11" s="28"/>
    </row>
    <row r="12" spans="1:3" ht="18.75">
      <c r="A12" s="32"/>
      <c r="B12" s="28"/>
      <c r="C12" s="32"/>
    </row>
    <row r="13" spans="2:3" ht="18.75">
      <c r="B13" s="23"/>
      <c r="C13" s="23"/>
    </row>
    <row r="14" spans="1:3" ht="18.75">
      <c r="A14" s="22"/>
      <c r="B14" s="23" t="s">
        <v>42</v>
      </c>
      <c r="C14" s="32"/>
    </row>
    <row r="15" ht="18.75">
      <c r="C15" s="23"/>
    </row>
    <row r="16" spans="1:3" ht="18.75">
      <c r="A16" s="27"/>
      <c r="C16" s="32"/>
    </row>
    <row r="17" spans="2:3" ht="18.75">
      <c r="B17" s="23" t="s">
        <v>43</v>
      </c>
      <c r="C17" s="23"/>
    </row>
    <row r="18" spans="1:3" ht="18.75">
      <c r="A18" s="27"/>
      <c r="C18" s="32"/>
    </row>
    <row r="19" ht="18.75">
      <c r="C19" s="23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2.75">
      <c r="A24" s="29"/>
      <c r="B24" s="29"/>
      <c r="C24" s="29"/>
    </row>
    <row r="25" spans="1:3" ht="12.75">
      <c r="A25" s="29"/>
      <c r="B25" s="29"/>
      <c r="C25" s="29"/>
    </row>
    <row r="26" spans="1:3" s="2" customFormat="1" ht="12.75" customHeight="1">
      <c r="A26" s="33"/>
      <c r="B26" s="29"/>
      <c r="C26" s="29"/>
    </row>
    <row r="27" spans="1:3" s="2" customFormat="1" ht="21.75" customHeight="1">
      <c r="A27" s="29" t="s">
        <v>37</v>
      </c>
      <c r="B27" s="29"/>
      <c r="C27" s="29"/>
    </row>
    <row r="28" spans="1:4" ht="12.75" customHeight="1">
      <c r="A28" s="29" t="s">
        <v>36</v>
      </c>
      <c r="B28" s="29"/>
      <c r="C28" s="21"/>
      <c r="D28" s="63"/>
    </row>
    <row r="29" spans="2:4" ht="12.75">
      <c r="B29" s="29"/>
      <c r="C29" s="29"/>
      <c r="D29" s="2"/>
    </row>
    <row r="30" spans="1:3" ht="12.75">
      <c r="A30" s="8"/>
      <c r="B30" s="8"/>
      <c r="C30" s="8"/>
    </row>
  </sheetData>
  <sheetProtection/>
  <mergeCells count="7">
    <mergeCell ref="A1:C1"/>
    <mergeCell ref="A2:C2"/>
    <mergeCell ref="A7:C7"/>
    <mergeCell ref="A9:C9"/>
    <mergeCell ref="A3:C3"/>
    <mergeCell ref="A4:C4"/>
    <mergeCell ref="A5:C5"/>
  </mergeCells>
  <printOptions horizontalCentered="1" verticalCentered="1"/>
  <pageMargins left="0.7" right="0.7" top="0.82" bottom="0.37" header="0.29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27.140625" style="85" customWidth="1"/>
    <col min="2" max="5" width="8.140625" style="85" customWidth="1"/>
    <col min="6" max="7" width="9.140625" style="85" customWidth="1"/>
    <col min="8" max="8" width="8.57421875" style="85" customWidth="1"/>
    <col min="9" max="9" width="8.28125" style="85" customWidth="1"/>
    <col min="10" max="10" width="7.7109375" style="85" customWidth="1"/>
    <col min="11" max="11" width="11.421875" style="85" customWidth="1"/>
    <col min="12" max="12" width="8.00390625" style="85" customWidth="1"/>
    <col min="13" max="13" width="9.8515625" style="85" customWidth="1"/>
    <col min="14" max="16384" width="9.140625" style="85" customWidth="1"/>
  </cols>
  <sheetData>
    <row r="1" spans="1:14" s="119" customFormat="1" ht="18.75" customHeight="1">
      <c r="A1" s="130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21"/>
      <c r="N1" s="120"/>
    </row>
    <row r="2" spans="1:14" s="119" customFormat="1" ht="18.75" customHeight="1">
      <c r="A2" s="139" t="s">
        <v>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21"/>
      <c r="N2" s="120"/>
    </row>
    <row r="3" spans="1:14" s="119" customFormat="1" ht="18.75" customHeight="1" thickBot="1">
      <c r="A3" s="133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21"/>
      <c r="N3" s="120"/>
    </row>
    <row r="4" spans="1:14" ht="29.25" customHeight="1">
      <c r="A4" s="142" t="s">
        <v>51</v>
      </c>
      <c r="B4" s="136" t="s">
        <v>32</v>
      </c>
      <c r="C4" s="137"/>
      <c r="D4" s="138"/>
      <c r="E4" s="136" t="s">
        <v>3</v>
      </c>
      <c r="F4" s="137"/>
      <c r="G4" s="138"/>
      <c r="H4" s="136" t="s">
        <v>30</v>
      </c>
      <c r="I4" s="137"/>
      <c r="J4" s="137"/>
      <c r="K4" s="137"/>
      <c r="L4" s="138"/>
      <c r="M4" s="86"/>
      <c r="N4" s="86"/>
    </row>
    <row r="5" spans="1:14" ht="33" customHeight="1" thickBot="1">
      <c r="A5" s="143"/>
      <c r="B5" s="118" t="s">
        <v>14</v>
      </c>
      <c r="C5" s="115" t="s">
        <v>2</v>
      </c>
      <c r="D5" s="117" t="s">
        <v>1</v>
      </c>
      <c r="E5" s="115" t="s">
        <v>14</v>
      </c>
      <c r="F5" s="115" t="s">
        <v>2</v>
      </c>
      <c r="G5" s="117" t="s">
        <v>1</v>
      </c>
      <c r="H5" s="115" t="s">
        <v>5</v>
      </c>
      <c r="I5" s="116" t="s">
        <v>4</v>
      </c>
      <c r="J5" s="115" t="s">
        <v>6</v>
      </c>
      <c r="K5" s="115" t="s">
        <v>39</v>
      </c>
      <c r="L5" s="114" t="s">
        <v>15</v>
      </c>
      <c r="M5" s="113"/>
      <c r="N5" s="86"/>
    </row>
    <row r="6" spans="1:14" s="88" customFormat="1" ht="34.5" customHeight="1">
      <c r="A6" s="110" t="s">
        <v>55</v>
      </c>
      <c r="B6" s="112">
        <v>70</v>
      </c>
      <c r="C6" s="97">
        <v>4</v>
      </c>
      <c r="D6" s="98">
        <f>(C6/B6)</f>
        <v>0.05714285714285714</v>
      </c>
      <c r="E6" s="97">
        <v>22</v>
      </c>
      <c r="F6" s="109">
        <v>0</v>
      </c>
      <c r="G6" s="98">
        <f>+F6/E6</f>
        <v>0</v>
      </c>
      <c r="H6" s="112">
        <v>0</v>
      </c>
      <c r="I6" s="96">
        <v>0</v>
      </c>
      <c r="J6" s="97">
        <v>0</v>
      </c>
      <c r="K6" s="111">
        <v>0</v>
      </c>
      <c r="L6" s="95">
        <v>0</v>
      </c>
      <c r="M6" s="87"/>
      <c r="N6" s="89"/>
    </row>
    <row r="7" spans="1:13" ht="34.5" customHeight="1">
      <c r="A7" s="110" t="s">
        <v>47</v>
      </c>
      <c r="B7" s="112">
        <v>155</v>
      </c>
      <c r="C7" s="97">
        <v>125</v>
      </c>
      <c r="D7" s="98">
        <f>(C7/B7)</f>
        <v>0.8064516129032258</v>
      </c>
      <c r="E7" s="97">
        <v>40</v>
      </c>
      <c r="F7" s="109">
        <v>62</v>
      </c>
      <c r="G7" s="98">
        <f>+F7/E7</f>
        <v>1.55</v>
      </c>
      <c r="H7" s="112">
        <v>5</v>
      </c>
      <c r="I7" s="96">
        <v>3</v>
      </c>
      <c r="J7" s="97">
        <v>57</v>
      </c>
      <c r="K7" s="111">
        <v>0</v>
      </c>
      <c r="L7" s="95">
        <v>0</v>
      </c>
      <c r="M7" s="86"/>
    </row>
    <row r="8" spans="1:14" s="88" customFormat="1" ht="34.5" customHeight="1">
      <c r="A8" s="100" t="s">
        <v>38</v>
      </c>
      <c r="B8" s="112">
        <v>110</v>
      </c>
      <c r="C8" s="97">
        <v>113</v>
      </c>
      <c r="D8" s="98">
        <f>+IF(B8&gt;0,C8/B8,0)</f>
        <v>1.0272727272727273</v>
      </c>
      <c r="E8" s="97">
        <v>66</v>
      </c>
      <c r="F8" s="109">
        <v>50</v>
      </c>
      <c r="G8" s="98">
        <f>+IF(E8&gt;0,F8/E8,0)</f>
        <v>0.7575757575757576</v>
      </c>
      <c r="H8" s="112">
        <v>4</v>
      </c>
      <c r="I8" s="96">
        <v>0</v>
      </c>
      <c r="J8" s="97">
        <v>46</v>
      </c>
      <c r="K8" s="111">
        <v>0</v>
      </c>
      <c r="L8" s="95">
        <v>0</v>
      </c>
      <c r="M8" s="87"/>
      <c r="N8" s="89"/>
    </row>
    <row r="9" spans="1:13" ht="34.5" customHeight="1">
      <c r="A9" s="100" t="s">
        <v>50</v>
      </c>
      <c r="B9" s="108">
        <v>138</v>
      </c>
      <c r="C9" s="104">
        <v>35</v>
      </c>
      <c r="D9" s="98">
        <f>+IF(B9&gt;0,C9/B9,0)</f>
        <v>0.2536231884057971</v>
      </c>
      <c r="E9" s="97">
        <v>25</v>
      </c>
      <c r="F9" s="109">
        <v>35</v>
      </c>
      <c r="G9" s="98">
        <f>+IF(E9&gt;0,F9/E9,0)</f>
        <v>1.4</v>
      </c>
      <c r="H9" s="108">
        <v>0</v>
      </c>
      <c r="I9" s="103">
        <v>25</v>
      </c>
      <c r="J9" s="104">
        <v>16</v>
      </c>
      <c r="K9" s="102">
        <v>0</v>
      </c>
      <c r="L9" s="101">
        <v>0</v>
      </c>
      <c r="M9" s="86"/>
    </row>
    <row r="10" spans="1:14" s="88" customFormat="1" ht="34.5" customHeight="1">
      <c r="A10" s="100" t="s">
        <v>49</v>
      </c>
      <c r="B10" s="108">
        <v>400</v>
      </c>
      <c r="C10" s="104">
        <v>253</v>
      </c>
      <c r="D10" s="98">
        <f aca="true" t="shared" si="0" ref="D10:D15">(C10/B10)</f>
        <v>0.6325</v>
      </c>
      <c r="E10" s="97">
        <v>185</v>
      </c>
      <c r="F10" s="109">
        <v>101</v>
      </c>
      <c r="G10" s="98">
        <f>+IF(E10&gt;0,F10/E10,0)</f>
        <v>0.5459459459459459</v>
      </c>
      <c r="H10" s="108">
        <v>2</v>
      </c>
      <c r="I10" s="103">
        <v>0</v>
      </c>
      <c r="J10" s="104">
        <v>100</v>
      </c>
      <c r="K10" s="102">
        <v>0</v>
      </c>
      <c r="L10" s="101">
        <v>1</v>
      </c>
      <c r="M10" s="87"/>
      <c r="N10" s="89"/>
    </row>
    <row r="11" spans="1:14" s="88" customFormat="1" ht="34.5" customHeight="1">
      <c r="A11" s="110" t="s">
        <v>52</v>
      </c>
      <c r="B11" s="108">
        <v>288</v>
      </c>
      <c r="C11" s="104">
        <v>306</v>
      </c>
      <c r="D11" s="98">
        <f t="shared" si="0"/>
        <v>1.0625</v>
      </c>
      <c r="E11" s="97">
        <v>169</v>
      </c>
      <c r="F11" s="109">
        <v>304</v>
      </c>
      <c r="G11" s="98">
        <f>+F11/E11</f>
        <v>1.7988165680473374</v>
      </c>
      <c r="H11" s="108">
        <v>0</v>
      </c>
      <c r="I11" s="103">
        <v>0</v>
      </c>
      <c r="J11" s="104">
        <v>267</v>
      </c>
      <c r="K11" s="102">
        <v>138</v>
      </c>
      <c r="L11" s="101">
        <v>0</v>
      </c>
      <c r="M11" s="87"/>
      <c r="N11" s="89"/>
    </row>
    <row r="12" spans="1:14" s="88" customFormat="1" ht="29.25" customHeight="1">
      <c r="A12" s="107" t="s">
        <v>56</v>
      </c>
      <c r="B12" s="97">
        <v>150</v>
      </c>
      <c r="C12" s="102">
        <v>160</v>
      </c>
      <c r="D12" s="105">
        <f t="shared" si="0"/>
        <v>1.0666666666666667</v>
      </c>
      <c r="E12" s="104" t="s">
        <v>57</v>
      </c>
      <c r="F12" s="106">
        <v>20</v>
      </c>
      <c r="G12" s="98" t="s">
        <v>57</v>
      </c>
      <c r="H12" s="104">
        <v>20</v>
      </c>
      <c r="I12" s="103">
        <v>53</v>
      </c>
      <c r="J12" s="103">
        <v>74</v>
      </c>
      <c r="K12" s="102">
        <v>0</v>
      </c>
      <c r="L12" s="101">
        <v>0</v>
      </c>
      <c r="M12" s="87"/>
      <c r="N12" s="89"/>
    </row>
    <row r="13" spans="1:14" s="88" customFormat="1" ht="29.25" customHeight="1">
      <c r="A13" s="100" t="s">
        <v>48</v>
      </c>
      <c r="B13" s="97">
        <v>400</v>
      </c>
      <c r="C13" s="102">
        <v>112</v>
      </c>
      <c r="D13" s="105">
        <f t="shared" si="0"/>
        <v>0.28</v>
      </c>
      <c r="E13" s="104">
        <v>122</v>
      </c>
      <c r="F13" s="106">
        <v>48</v>
      </c>
      <c r="G13" s="98">
        <f>+F13/E13</f>
        <v>0.39344262295081966</v>
      </c>
      <c r="H13" s="104">
        <v>0</v>
      </c>
      <c r="I13" s="103">
        <v>0</v>
      </c>
      <c r="J13" s="103">
        <v>48</v>
      </c>
      <c r="K13" s="102">
        <v>0</v>
      </c>
      <c r="L13" s="101">
        <v>0</v>
      </c>
      <c r="M13" s="87"/>
      <c r="N13" s="89"/>
    </row>
    <row r="14" spans="1:14" s="88" customFormat="1" ht="29.25" customHeight="1" thickBot="1">
      <c r="A14" s="100" t="s">
        <v>53</v>
      </c>
      <c r="B14" s="97">
        <v>323</v>
      </c>
      <c r="C14" s="96">
        <v>251</v>
      </c>
      <c r="D14" s="98">
        <f t="shared" si="0"/>
        <v>0.7770897832817337</v>
      </c>
      <c r="E14" s="97">
        <v>323</v>
      </c>
      <c r="F14" s="99">
        <v>251</v>
      </c>
      <c r="G14" s="98">
        <f>+F14/E14</f>
        <v>0.7770897832817337</v>
      </c>
      <c r="H14" s="97">
        <v>1</v>
      </c>
      <c r="I14" s="96">
        <v>0</v>
      </c>
      <c r="J14" s="96">
        <v>251</v>
      </c>
      <c r="K14" s="96">
        <v>3</v>
      </c>
      <c r="L14" s="95">
        <v>1</v>
      </c>
      <c r="M14" s="87"/>
      <c r="N14" s="89"/>
    </row>
    <row r="15" spans="1:14" s="88" customFormat="1" ht="29.25" customHeight="1" thickBot="1">
      <c r="A15" s="94" t="s">
        <v>0</v>
      </c>
      <c r="B15" s="92">
        <f>SUM(B7:B14)</f>
        <v>1964</v>
      </c>
      <c r="C15" s="92">
        <f>SUM(C7:C14)</f>
        <v>1355</v>
      </c>
      <c r="D15" s="93">
        <f t="shared" si="0"/>
        <v>0.689918533604888</v>
      </c>
      <c r="E15" s="92">
        <f>SUM(E7:E14)</f>
        <v>930</v>
      </c>
      <c r="F15" s="90">
        <f>SUM(F7:F14)</f>
        <v>871</v>
      </c>
      <c r="G15" s="93">
        <f>+F15/E15</f>
        <v>0.9365591397849462</v>
      </c>
      <c r="H15" s="92">
        <f>SUM(H7:H14)</f>
        <v>32</v>
      </c>
      <c r="I15" s="91">
        <f>SUM(I7:I14)</f>
        <v>81</v>
      </c>
      <c r="J15" s="90">
        <f>SUM(J7:J14)</f>
        <v>859</v>
      </c>
      <c r="K15" s="91">
        <f>SUM(K7:K14)</f>
        <v>141</v>
      </c>
      <c r="L15" s="124">
        <f>SUM(L7:L14)</f>
        <v>2</v>
      </c>
      <c r="M15" s="87"/>
      <c r="N15" s="89"/>
    </row>
    <row r="16" spans="1:14" s="88" customFormat="1" ht="29.25" customHeight="1">
      <c r="A16" s="128" t="s">
        <v>31</v>
      </c>
      <c r="B16" s="128"/>
      <c r="C16" s="128"/>
      <c r="D16" s="128"/>
      <c r="E16" s="128"/>
      <c r="F16" s="128"/>
      <c r="G16" s="128"/>
      <c r="H16" s="128"/>
      <c r="I16" s="129"/>
      <c r="J16" s="128"/>
      <c r="K16" s="128"/>
      <c r="L16" s="128"/>
      <c r="M16" s="87"/>
      <c r="N16" s="89"/>
    </row>
    <row r="17" spans="1:13" ht="13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ht="22.5" customHeight="1">
      <c r="M18" s="86"/>
    </row>
    <row r="19" ht="26.25" customHeight="1"/>
  </sheetData>
  <sheetProtection/>
  <mergeCells count="8">
    <mergeCell ref="A16:L16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26.7109375" style="14" customWidth="1"/>
    <col min="2" max="2" width="11.00390625" style="14" customWidth="1"/>
    <col min="3" max="3" width="7.421875" style="36" customWidth="1"/>
    <col min="4" max="4" width="7.28125" style="14" customWidth="1"/>
    <col min="5" max="5" width="8.57421875" style="16" bestFit="1" customWidth="1"/>
    <col min="6" max="6" width="7.57421875" style="17" customWidth="1"/>
    <col min="7" max="7" width="7.8515625" style="17" customWidth="1"/>
    <col min="8" max="8" width="8.57421875" style="14" bestFit="1" customWidth="1"/>
    <col min="9" max="9" width="10.7109375" style="14" customWidth="1"/>
    <col min="10" max="10" width="8.421875" style="14" customWidth="1"/>
    <col min="11" max="11" width="9.28125" style="14" customWidth="1"/>
    <col min="12" max="12" width="11.421875" style="14" customWidth="1"/>
    <col min="13" max="13" width="11.7109375" style="18" customWidth="1"/>
    <col min="14" max="14" width="8.57421875" style="14" customWidth="1"/>
    <col min="15" max="15" width="9.7109375" style="13" customWidth="1"/>
    <col min="16" max="16384" width="9.140625" style="14" customWidth="1"/>
  </cols>
  <sheetData>
    <row r="1" spans="1:15" ht="17.25" customHeight="1">
      <c r="A1" s="144" t="str">
        <f>+1PartandTrng!A1</f>
        <v>TAB 8 - NATIONAL DISLOCATED WORKER GRANTS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O1" s="14"/>
    </row>
    <row r="2" spans="1:15" ht="17.25" customHeight="1">
      <c r="A2" s="147" t="str">
        <f>1PartandTrng!$A$2</f>
        <v>FY18 QUARTER ENDING DECEMBER 31, 2017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14"/>
    </row>
    <row r="3" spans="1:15" ht="17.25" customHeight="1" thickBot="1">
      <c r="A3" s="150" t="s">
        <v>45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  <c r="O3" s="14"/>
    </row>
    <row r="4" spans="1:15" ht="42.75" customHeight="1">
      <c r="A4" s="163" t="s">
        <v>51</v>
      </c>
      <c r="B4" s="165" t="s">
        <v>34</v>
      </c>
      <c r="C4" s="162" t="s">
        <v>18</v>
      </c>
      <c r="D4" s="162"/>
      <c r="E4" s="158"/>
      <c r="F4" s="159" t="s">
        <v>19</v>
      </c>
      <c r="G4" s="160"/>
      <c r="H4" s="161"/>
      <c r="I4" s="49" t="s">
        <v>8</v>
      </c>
      <c r="J4" s="157" t="s">
        <v>20</v>
      </c>
      <c r="K4" s="158"/>
      <c r="L4" s="82" t="s">
        <v>24</v>
      </c>
      <c r="M4" s="50" t="s">
        <v>25</v>
      </c>
      <c r="O4" s="14"/>
    </row>
    <row r="5" spans="1:15" ht="33" customHeight="1">
      <c r="A5" s="164"/>
      <c r="B5" s="166"/>
      <c r="C5" s="51" t="s">
        <v>14</v>
      </c>
      <c r="D5" s="52" t="s">
        <v>2</v>
      </c>
      <c r="E5" s="53" t="s">
        <v>7</v>
      </c>
      <c r="F5" s="52" t="s">
        <v>14</v>
      </c>
      <c r="G5" s="51" t="s">
        <v>2</v>
      </c>
      <c r="H5" s="53" t="s">
        <v>7</v>
      </c>
      <c r="I5" s="54" t="s">
        <v>2</v>
      </c>
      <c r="J5" s="52" t="s">
        <v>14</v>
      </c>
      <c r="K5" s="54" t="s">
        <v>2</v>
      </c>
      <c r="L5" s="55" t="s">
        <v>2</v>
      </c>
      <c r="M5" s="56" t="s">
        <v>2</v>
      </c>
      <c r="O5" s="14"/>
    </row>
    <row r="6" spans="1:13" s="12" customFormat="1" ht="34.5" customHeight="1">
      <c r="A6" s="41" t="str">
        <f>+1PartandTrng!A6</f>
        <v>Brockton:  Garber
10/01/2017 - 09/30/2019</v>
      </c>
      <c r="B6" s="65">
        <f>+1PartandTrng!C6</f>
        <v>4</v>
      </c>
      <c r="C6" s="43">
        <f>+1PartandTrng!B6</f>
        <v>70</v>
      </c>
      <c r="D6" s="58">
        <v>0</v>
      </c>
      <c r="E6" s="42">
        <f>IF(C6&gt;0,D6/C6,0)</f>
        <v>0</v>
      </c>
      <c r="F6" s="66">
        <f>+C6*0.88</f>
        <v>61.6</v>
      </c>
      <c r="G6" s="67">
        <v>0</v>
      </c>
      <c r="H6" s="42">
        <f aca="true" t="shared" si="0" ref="H6:H12">IF(F6&gt;0,G6/F6,0)</f>
        <v>0</v>
      </c>
      <c r="I6" s="44">
        <v>0</v>
      </c>
      <c r="J6" s="57">
        <f aca="true" t="shared" si="1" ref="J6:J15">IF(C6&gt;0,F6/C6,0)</f>
        <v>0.88</v>
      </c>
      <c r="K6" s="42">
        <f>IF(G6&gt;0,G6/(D6-I6),0)</f>
        <v>0</v>
      </c>
      <c r="L6" s="59">
        <v>0</v>
      </c>
      <c r="M6" s="72">
        <v>0</v>
      </c>
    </row>
    <row r="7" spans="1:13" s="12" customFormat="1" ht="34.5" customHeight="1">
      <c r="A7" s="41" t="str">
        <f>+1PartandTrng!A7</f>
        <v>Brockton:  GE-NEA
04/01/2016 - 12/31/2017</v>
      </c>
      <c r="B7" s="65">
        <f>+1PartandTrng!C7</f>
        <v>125</v>
      </c>
      <c r="C7" s="43">
        <f>+1PartandTrng!B7</f>
        <v>155</v>
      </c>
      <c r="D7" s="58">
        <v>95</v>
      </c>
      <c r="E7" s="42">
        <f aca="true" t="shared" si="2" ref="E7:E13">IF(C7&gt;0,D7/C7,0)</f>
        <v>0.6129032258064516</v>
      </c>
      <c r="F7" s="66">
        <f aca="true" t="shared" si="3" ref="F7:F13">+C7*0.88</f>
        <v>136.4</v>
      </c>
      <c r="G7" s="67">
        <v>68</v>
      </c>
      <c r="H7" s="42">
        <f t="shared" si="0"/>
        <v>0.49853372434017595</v>
      </c>
      <c r="I7" s="44">
        <v>3</v>
      </c>
      <c r="J7" s="57">
        <f t="shared" si="1"/>
        <v>0.88</v>
      </c>
      <c r="K7" s="42">
        <f aca="true" t="shared" si="4" ref="K7:K15">IF(G7&gt;0,G7/(D7-I7),0)</f>
        <v>0.7391304347826086</v>
      </c>
      <c r="L7" s="59">
        <v>20.883716063348416</v>
      </c>
      <c r="M7" s="72">
        <v>85.83927606452744</v>
      </c>
    </row>
    <row r="8" spans="1:14" s="12" customFormat="1" ht="34.5" customHeight="1">
      <c r="A8" s="41" t="str">
        <f>1PartandTrng!A8</f>
        <v>Greater Lowell Multi NDWG
01/01/2016 - 09/30/2017</v>
      </c>
      <c r="B8" s="65">
        <f>+1PartandTrng!C8</f>
        <v>113</v>
      </c>
      <c r="C8" s="43">
        <f>+1PartandTrng!B8</f>
        <v>110</v>
      </c>
      <c r="D8" s="58">
        <v>112</v>
      </c>
      <c r="E8" s="42">
        <f>IF(C8&gt;0,D8/C8,0)</f>
        <v>1.018181818181818</v>
      </c>
      <c r="F8" s="66">
        <f>+C8*0.88</f>
        <v>96.8</v>
      </c>
      <c r="G8" s="67">
        <v>90</v>
      </c>
      <c r="H8" s="42">
        <f t="shared" si="0"/>
        <v>0.9297520661157025</v>
      </c>
      <c r="I8" s="44">
        <v>2</v>
      </c>
      <c r="J8" s="57">
        <f t="shared" si="1"/>
        <v>0.88</v>
      </c>
      <c r="K8" s="42">
        <f t="shared" si="4"/>
        <v>0.8181818181818182</v>
      </c>
      <c r="L8" s="59">
        <v>18.991613960113963</v>
      </c>
      <c r="M8" s="72">
        <v>87.3822293700199</v>
      </c>
      <c r="N8" s="11"/>
    </row>
    <row r="9" spans="1:14" s="12" customFormat="1" ht="34.5" customHeight="1">
      <c r="A9" s="41" t="str">
        <f>1PartandTrng!A9</f>
        <v>GNB:  Hi Liner
07/01/2016 - 06/30/2018</v>
      </c>
      <c r="B9" s="65">
        <f>+1PartandTrng!C9</f>
        <v>35</v>
      </c>
      <c r="C9" s="43">
        <f>+1PartandTrng!B9</f>
        <v>138</v>
      </c>
      <c r="D9" s="58">
        <v>30</v>
      </c>
      <c r="E9" s="42">
        <f t="shared" si="2"/>
        <v>0.21739130434782608</v>
      </c>
      <c r="F9" s="66">
        <f>+C9*0.88</f>
        <v>121.44</v>
      </c>
      <c r="G9" s="67">
        <v>25</v>
      </c>
      <c r="H9" s="42">
        <f t="shared" si="0"/>
        <v>0.20586297760210803</v>
      </c>
      <c r="I9" s="44">
        <v>1</v>
      </c>
      <c r="J9" s="57">
        <f t="shared" si="1"/>
        <v>0.88</v>
      </c>
      <c r="K9" s="42">
        <f t="shared" si="4"/>
        <v>0.8620689655172413</v>
      </c>
      <c r="L9" s="59">
        <v>12.843692307692308</v>
      </c>
      <c r="M9" s="72">
        <v>91.85709871531361</v>
      </c>
      <c r="N9" s="11"/>
    </row>
    <row r="10" spans="1:13" s="12" customFormat="1" ht="34.5" customHeight="1">
      <c r="A10" s="41" t="str">
        <f>1PartandTrng!A10</f>
        <v>MSW:  Intel Biotech
10/01/2014 - 09/30/2017</v>
      </c>
      <c r="B10" s="65">
        <f>+1PartandTrng!C10</f>
        <v>253</v>
      </c>
      <c r="C10" s="43">
        <f>+1PartandTrng!B10</f>
        <v>400</v>
      </c>
      <c r="D10" s="58">
        <v>252</v>
      </c>
      <c r="E10" s="42">
        <f t="shared" si="2"/>
        <v>0.63</v>
      </c>
      <c r="F10" s="66">
        <f t="shared" si="3"/>
        <v>352</v>
      </c>
      <c r="G10" s="67">
        <v>196</v>
      </c>
      <c r="H10" s="42">
        <f t="shared" si="0"/>
        <v>0.5568181818181818</v>
      </c>
      <c r="I10" s="44">
        <v>8</v>
      </c>
      <c r="J10" s="57">
        <f t="shared" si="1"/>
        <v>0.88</v>
      </c>
      <c r="K10" s="42">
        <f t="shared" si="4"/>
        <v>0.8032786885245902</v>
      </c>
      <c r="L10" s="59">
        <v>28.70466990316743</v>
      </c>
      <c r="M10" s="72">
        <v>76.68704138012612</v>
      </c>
    </row>
    <row r="11" spans="1:13" s="12" customFormat="1" ht="34.5" customHeight="1">
      <c r="A11" s="41" t="str">
        <f>1PartandTrng!A11</f>
        <v>Hampden:  Job Driven NEG
07/01/2014 - 07/30/2018</v>
      </c>
      <c r="B11" s="65">
        <f>+1PartandTrng!C11</f>
        <v>306</v>
      </c>
      <c r="C11" s="43">
        <f>+1PartandTrng!B11</f>
        <v>288</v>
      </c>
      <c r="D11" s="58">
        <v>301</v>
      </c>
      <c r="E11" s="42">
        <f t="shared" si="2"/>
        <v>1.0451388888888888</v>
      </c>
      <c r="F11" s="66">
        <f t="shared" si="3"/>
        <v>253.44</v>
      </c>
      <c r="G11" s="67">
        <v>251</v>
      </c>
      <c r="H11" s="42">
        <f t="shared" si="0"/>
        <v>0.9903724747474748</v>
      </c>
      <c r="I11" s="44">
        <v>8</v>
      </c>
      <c r="J11" s="57">
        <f t="shared" si="1"/>
        <v>0.88</v>
      </c>
      <c r="K11" s="42">
        <f t="shared" si="4"/>
        <v>0.856655290102389</v>
      </c>
      <c r="L11" s="59">
        <v>18.190243669374105</v>
      </c>
      <c r="M11" s="72">
        <v>94.32809564189189</v>
      </c>
    </row>
    <row r="12" spans="1:15" s="12" customFormat="1" ht="29.25" customHeight="1">
      <c r="A12" s="41" t="str">
        <f>1PartandTrng!A12</f>
        <v>MV:  Polartec
10/01/2017 - 09/30/2019</v>
      </c>
      <c r="B12" s="65">
        <f>+1PartandTrng!C12</f>
        <v>160</v>
      </c>
      <c r="C12" s="45">
        <f>+1PartandTrng!B12</f>
        <v>150</v>
      </c>
      <c r="D12" s="58">
        <v>23</v>
      </c>
      <c r="E12" s="42">
        <f>IF(C12&gt;0,D12/C12,0)</f>
        <v>0.15333333333333332</v>
      </c>
      <c r="F12" s="60">
        <f>+C12*0.88</f>
        <v>132</v>
      </c>
      <c r="G12" s="46">
        <v>2</v>
      </c>
      <c r="H12" s="42">
        <f t="shared" si="0"/>
        <v>0.015151515151515152</v>
      </c>
      <c r="I12" s="81">
        <v>0</v>
      </c>
      <c r="J12" s="57">
        <f t="shared" si="1"/>
        <v>0.88</v>
      </c>
      <c r="K12" s="42">
        <f>IF(G12&gt;0,G12/(D12-I12),0)</f>
        <v>0.08695652173913043</v>
      </c>
      <c r="L12" s="59">
        <v>20.7</v>
      </c>
      <c r="M12" s="72">
        <v>43.094785306776096</v>
      </c>
      <c r="N12" s="19"/>
      <c r="O12" s="11"/>
    </row>
    <row r="13" spans="1:15" s="12" customFormat="1" ht="29.25" customHeight="1">
      <c r="A13" s="41" t="str">
        <f>1PartandTrng!A13</f>
        <v>MSW:  Retail Tech
07/01/2016 - 06/30/2018</v>
      </c>
      <c r="B13" s="65">
        <f>+1PartandTrng!C13</f>
        <v>112</v>
      </c>
      <c r="C13" s="45">
        <f>+1PartandTrng!B13</f>
        <v>400</v>
      </c>
      <c r="D13" s="58">
        <v>81</v>
      </c>
      <c r="E13" s="42">
        <f t="shared" si="2"/>
        <v>0.2025</v>
      </c>
      <c r="F13" s="60">
        <f t="shared" si="3"/>
        <v>352</v>
      </c>
      <c r="G13" s="46">
        <v>63</v>
      </c>
      <c r="H13" s="40">
        <f>(G13/F13)</f>
        <v>0.17897727272727273</v>
      </c>
      <c r="I13" s="81">
        <v>1</v>
      </c>
      <c r="J13" s="57">
        <f t="shared" si="1"/>
        <v>0.88</v>
      </c>
      <c r="K13" s="42">
        <f t="shared" si="4"/>
        <v>0.7875</v>
      </c>
      <c r="L13" s="59">
        <v>40.192213191105765</v>
      </c>
      <c r="M13" s="72">
        <v>83.13825967767475</v>
      </c>
      <c r="N13" s="19"/>
      <c r="O13" s="11"/>
    </row>
    <row r="14" spans="1:15" s="12" customFormat="1" ht="29.25" customHeight="1" thickBot="1">
      <c r="A14" s="41" t="str">
        <f>1PartandTrng!A14</f>
        <v>Sector Partnership
07/01/2015 - 12/30/2017</v>
      </c>
      <c r="B14" s="65">
        <f>+1PartandTrng!C14</f>
        <v>251</v>
      </c>
      <c r="C14" s="45">
        <f>+1PartandTrng!B14</f>
        <v>323</v>
      </c>
      <c r="D14" s="58">
        <v>226</v>
      </c>
      <c r="E14" s="42">
        <f>IF(C14&gt;0,D14/C14,0)</f>
        <v>0.6996904024767802</v>
      </c>
      <c r="F14" s="60">
        <f>+C14*0.88</f>
        <v>284.24</v>
      </c>
      <c r="G14" s="46">
        <v>189</v>
      </c>
      <c r="H14" s="42">
        <f>IF(F14&gt;0,G14/F14,0)</f>
        <v>0.6649310441880101</v>
      </c>
      <c r="I14" s="81">
        <v>4</v>
      </c>
      <c r="J14" s="122">
        <f t="shared" si="1"/>
        <v>0.88</v>
      </c>
      <c r="K14" s="84">
        <f t="shared" si="4"/>
        <v>0.8513513513513513</v>
      </c>
      <c r="L14" s="59">
        <v>17.657777557494054</v>
      </c>
      <c r="M14" s="72">
        <v>87.74798952467387</v>
      </c>
      <c r="N14" s="11"/>
      <c r="O14" s="11"/>
    </row>
    <row r="15" spans="1:15" s="12" customFormat="1" ht="29.25" customHeight="1" thickBot="1">
      <c r="A15" s="47" t="s">
        <v>0</v>
      </c>
      <c r="B15" s="64">
        <f>+1PartandTrng!C15</f>
        <v>1355</v>
      </c>
      <c r="C15" s="61">
        <f>SUM(C7:C14)</f>
        <v>1964</v>
      </c>
      <c r="D15" s="61">
        <f>SUM(D7:D14)</f>
        <v>1120</v>
      </c>
      <c r="E15" s="48">
        <f>D15/C15</f>
        <v>0.570264765784114</v>
      </c>
      <c r="F15" s="61">
        <f>SUM(F7:F14)</f>
        <v>1728.32</v>
      </c>
      <c r="G15" s="61">
        <f>SUM(G7:G14)</f>
        <v>884</v>
      </c>
      <c r="H15" s="48">
        <f>IF(F15&gt;0,G15/F15,0)</f>
        <v>0.511479355674875</v>
      </c>
      <c r="I15" s="83">
        <f>SUM(I7:I14)</f>
        <v>27</v>
      </c>
      <c r="J15" s="123">
        <f t="shared" si="1"/>
        <v>0.88</v>
      </c>
      <c r="K15" s="48">
        <f t="shared" si="4"/>
        <v>0.8087831655992681</v>
      </c>
      <c r="L15" s="62">
        <v>22.156752375405464</v>
      </c>
      <c r="M15" s="73">
        <v>83.54003969892594</v>
      </c>
      <c r="N15" s="11"/>
      <c r="O15" s="11"/>
    </row>
    <row r="16" spans="1:13" s="12" customFormat="1" ht="29.25" customHeight="1">
      <c r="A16" s="155" t="s">
        <v>33</v>
      </c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3" s="12" customFormat="1" ht="29.25" customHeight="1">
      <c r="A17" s="153"/>
      <c r="B17" s="15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spans="1:15" s="12" customFormat="1" ht="29.25" customHeight="1">
      <c r="A18" s="13"/>
      <c r="B18" s="13"/>
      <c r="C18" s="35"/>
      <c r="D18" s="13"/>
      <c r="E18" s="37"/>
      <c r="F18" s="38"/>
      <c r="G18" s="38"/>
      <c r="H18" s="13"/>
      <c r="I18" s="13"/>
      <c r="J18" s="13"/>
      <c r="K18" s="13"/>
      <c r="L18" s="13"/>
      <c r="M18" s="39"/>
      <c r="N18" s="11"/>
      <c r="O18" s="11"/>
    </row>
    <row r="19" spans="1:13" s="12" customFormat="1" ht="14.25" customHeight="1">
      <c r="A19" s="13"/>
      <c r="B19" s="13"/>
      <c r="C19" s="35"/>
      <c r="D19" s="13"/>
      <c r="E19" s="37"/>
      <c r="F19" s="38"/>
      <c r="G19" s="38"/>
      <c r="H19" s="13"/>
      <c r="I19" s="13"/>
      <c r="J19" s="13"/>
      <c r="K19" s="13"/>
      <c r="L19" s="13"/>
      <c r="M19" s="39"/>
    </row>
    <row r="20" spans="14:15" ht="18.75" customHeight="1">
      <c r="N20" s="10"/>
      <c r="O20" s="10"/>
    </row>
    <row r="21" spans="14:15" ht="18" customHeight="1">
      <c r="N21" s="10"/>
      <c r="O21" s="10"/>
    </row>
    <row r="22" spans="14:15" ht="26.25" customHeight="1">
      <c r="N22" s="15"/>
      <c r="O22" s="10"/>
    </row>
  </sheetData>
  <sheetProtection/>
  <mergeCells count="10">
    <mergeCell ref="A1:M1"/>
    <mergeCell ref="A2:M2"/>
    <mergeCell ref="A3:M3"/>
    <mergeCell ref="A17:M17"/>
    <mergeCell ref="A16:M16"/>
    <mergeCell ref="J4:K4"/>
    <mergeCell ref="F4:H4"/>
    <mergeCell ref="C4:E4"/>
    <mergeCell ref="A4:A5"/>
    <mergeCell ref="B4:B5"/>
  </mergeCells>
  <printOptions horizontalCentered="1" verticalCentered="1"/>
  <pageMargins left="0.25" right="0.25" top="0.51" bottom="0.31" header="0.17" footer="0.13"/>
  <pageSetup fitToHeight="99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0" zoomScaleNormal="80" zoomScalePageLayoutView="0" workbookViewId="0" topLeftCell="A1">
      <selection activeCell="A15" sqref="A15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7.28125" style="0" customWidth="1"/>
    <col min="4" max="4" width="8.140625" style="0" customWidth="1"/>
    <col min="6" max="6" width="7.00390625" style="0" customWidth="1"/>
    <col min="7" max="7" width="7.7109375" style="0" customWidth="1"/>
    <col min="8" max="8" width="9.00390625" style="0" customWidth="1"/>
    <col min="9" max="9" width="7.140625" style="0" customWidth="1"/>
    <col min="10" max="10" width="7.421875" style="0" customWidth="1"/>
    <col min="11" max="11" width="7.7109375" style="0" customWidth="1"/>
    <col min="12" max="13" width="8.57421875" style="0" customWidth="1"/>
    <col min="14" max="14" width="9.140625" style="9" customWidth="1"/>
    <col min="17" max="17" width="8.8515625" style="0" customWidth="1"/>
  </cols>
  <sheetData>
    <row r="1" spans="1:14" ht="21.75" customHeight="1">
      <c r="A1" s="173" t="str">
        <f>1PartandTrng!A1</f>
        <v>TAB 8 - NATIONAL DISLOCATED WORKER GRANTS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21.75" customHeight="1">
      <c r="A2" s="170" t="str">
        <f>1PartandTrng!$A$2</f>
        <v>FY18 QUARTER ENDING DECEMBER 31, 2017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2"/>
    </row>
    <row r="3" spans="1:14" s="1" customFormat="1" ht="21.75" customHeight="1" thickBot="1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</row>
    <row r="4" spans="1:27" ht="15" customHeight="1">
      <c r="A4" s="177" t="s">
        <v>51</v>
      </c>
      <c r="B4" s="167" t="s">
        <v>22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Bot="1">
      <c r="A5" s="178"/>
      <c r="B5" s="26" t="s">
        <v>13</v>
      </c>
      <c r="C5" s="25" t="s">
        <v>23</v>
      </c>
      <c r="D5" s="25" t="s">
        <v>16</v>
      </c>
      <c r="E5" s="25" t="s">
        <v>10</v>
      </c>
      <c r="F5" s="25" t="s">
        <v>26</v>
      </c>
      <c r="G5" s="25" t="s">
        <v>29</v>
      </c>
      <c r="H5" s="25" t="s">
        <v>9</v>
      </c>
      <c r="I5" s="25" t="s">
        <v>28</v>
      </c>
      <c r="J5" s="25" t="s">
        <v>27</v>
      </c>
      <c r="K5" s="25" t="s">
        <v>17</v>
      </c>
      <c r="L5" s="25" t="s">
        <v>12</v>
      </c>
      <c r="M5" s="25" t="s">
        <v>11</v>
      </c>
      <c r="N5" s="68" t="s">
        <v>35</v>
      </c>
      <c r="O5" s="1"/>
      <c r="P5" s="1"/>
      <c r="Q5" s="5"/>
      <c r="R5" s="5"/>
      <c r="S5" s="1"/>
      <c r="T5" s="1"/>
      <c r="U5" s="1"/>
      <c r="V5" s="1"/>
      <c r="W5" s="1"/>
      <c r="X5" s="1"/>
      <c r="Y5" s="1"/>
      <c r="Z5" s="1"/>
      <c r="AA5" s="1"/>
    </row>
    <row r="6" spans="1:14" s="7" customFormat="1" ht="32.25" customHeight="1">
      <c r="A6" s="24" t="str">
        <f>+1PartandTrng!A6</f>
        <v>Brockton:  Garber
10/01/2017 - 09/30/2019</v>
      </c>
      <c r="B6" s="78">
        <v>50</v>
      </c>
      <c r="C6" s="79">
        <v>0</v>
      </c>
      <c r="D6" s="79">
        <v>100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25</v>
      </c>
      <c r="K6" s="79">
        <v>50</v>
      </c>
      <c r="L6" s="79">
        <v>100</v>
      </c>
      <c r="M6" s="79">
        <v>0</v>
      </c>
      <c r="N6" s="80">
        <v>0</v>
      </c>
    </row>
    <row r="7" spans="1:14" s="7" customFormat="1" ht="32.25" customHeight="1">
      <c r="A7" s="24" t="str">
        <f>+1PartandTrng!A7</f>
        <v>Brockton:  GE-NEA
04/01/2016 - 12/31/2017</v>
      </c>
      <c r="B7" s="78">
        <v>28.8</v>
      </c>
      <c r="C7" s="79">
        <v>28</v>
      </c>
      <c r="D7" s="79">
        <v>71.2</v>
      </c>
      <c r="E7" s="79">
        <v>2.4</v>
      </c>
      <c r="F7" s="79">
        <v>8</v>
      </c>
      <c r="G7" s="79">
        <v>2.4</v>
      </c>
      <c r="H7" s="79">
        <v>0.8</v>
      </c>
      <c r="I7" s="79">
        <v>5.6</v>
      </c>
      <c r="J7" s="79">
        <v>63.2</v>
      </c>
      <c r="K7" s="79">
        <v>18.4</v>
      </c>
      <c r="L7" s="79">
        <v>89.6</v>
      </c>
      <c r="M7" s="79">
        <v>0.9090909090909091</v>
      </c>
      <c r="N7" s="80">
        <v>7.2</v>
      </c>
    </row>
    <row r="8" spans="1:14" s="7" customFormat="1" ht="32.25" customHeight="1">
      <c r="A8" s="69" t="str">
        <f>1PartandTrng!A8</f>
        <v>Greater Lowell Multi NDWG
01/01/2016 - 09/30/2017</v>
      </c>
      <c r="B8" s="70">
        <v>37.16814159292036</v>
      </c>
      <c r="C8" s="71">
        <v>15.929203539823009</v>
      </c>
      <c r="D8" s="71">
        <v>84.070796460177</v>
      </c>
      <c r="E8" s="71">
        <v>1.7699115044247788</v>
      </c>
      <c r="F8" s="71">
        <v>0</v>
      </c>
      <c r="G8" s="71">
        <v>24.778761061946902</v>
      </c>
      <c r="H8" s="71">
        <v>1.7699115044247788</v>
      </c>
      <c r="I8" s="71">
        <v>15.044247787610619</v>
      </c>
      <c r="J8" s="71">
        <v>54.86725663716814</v>
      </c>
      <c r="K8" s="71">
        <v>20.353982300884955</v>
      </c>
      <c r="L8" s="71">
        <v>94.69026548672568</v>
      </c>
      <c r="M8" s="71">
        <v>0</v>
      </c>
      <c r="N8" s="74">
        <v>23.008849557522122</v>
      </c>
    </row>
    <row r="9" spans="1:14" s="7" customFormat="1" ht="32.25" customHeight="1">
      <c r="A9" s="69" t="str">
        <f>1PartandTrng!A9</f>
        <v>GNB:  Hi Liner
07/01/2016 - 06/30/2018</v>
      </c>
      <c r="B9" s="70">
        <v>74.28571428571429</v>
      </c>
      <c r="C9" s="71">
        <v>68.57142857142857</v>
      </c>
      <c r="D9" s="71">
        <v>28.571428571428573</v>
      </c>
      <c r="E9" s="71">
        <v>80</v>
      </c>
      <c r="F9" s="71">
        <v>2.857142857142857</v>
      </c>
      <c r="G9" s="71">
        <v>0</v>
      </c>
      <c r="H9" s="71">
        <v>0</v>
      </c>
      <c r="I9" s="71">
        <v>31.428571428571427</v>
      </c>
      <c r="J9" s="71">
        <v>54.285714285714285</v>
      </c>
      <c r="K9" s="71">
        <v>14.285714285714286</v>
      </c>
      <c r="L9" s="71">
        <v>97.14285714285714</v>
      </c>
      <c r="M9" s="71">
        <v>9</v>
      </c>
      <c r="N9" s="74">
        <v>2.857142857142857</v>
      </c>
    </row>
    <row r="10" spans="1:14" s="7" customFormat="1" ht="32.25" customHeight="1">
      <c r="A10" s="69" t="str">
        <f>1PartandTrng!A10</f>
        <v>MSW:  Intel Biotech
10/01/2014 - 09/30/2017</v>
      </c>
      <c r="B10" s="70">
        <v>32.41106719367589</v>
      </c>
      <c r="C10" s="71">
        <v>21.343873517786566</v>
      </c>
      <c r="D10" s="71">
        <v>83.39920948616601</v>
      </c>
      <c r="E10" s="71">
        <v>5.533596837944664</v>
      </c>
      <c r="F10" s="71">
        <v>12.648221343873518</v>
      </c>
      <c r="G10" s="71">
        <v>14.624505928853758</v>
      </c>
      <c r="H10" s="71">
        <v>1.9762845849802373</v>
      </c>
      <c r="I10" s="71">
        <v>1.1857707509881426</v>
      </c>
      <c r="J10" s="71">
        <v>18.181818181818183</v>
      </c>
      <c r="K10" s="71">
        <v>47.03557312252964</v>
      </c>
      <c r="L10" s="71">
        <v>75.88932806324112</v>
      </c>
      <c r="M10" s="71">
        <v>0</v>
      </c>
      <c r="N10" s="74">
        <v>3.9525691699604746</v>
      </c>
    </row>
    <row r="11" spans="1:27" s="4" customFormat="1" ht="29.25" customHeight="1">
      <c r="A11" s="69" t="str">
        <f>1PartandTrng!A11</f>
        <v>Hampden:  Job Driven NEG
07/01/2014 - 07/30/2018</v>
      </c>
      <c r="B11" s="70">
        <v>35.947712418300654</v>
      </c>
      <c r="C11" s="71">
        <v>41.83006535947712</v>
      </c>
      <c r="D11" s="71">
        <v>51.63398692810458</v>
      </c>
      <c r="E11" s="71">
        <v>14.705882352941176</v>
      </c>
      <c r="F11" s="71">
        <v>13.398692810457517</v>
      </c>
      <c r="G11" s="71">
        <v>10.130718954248366</v>
      </c>
      <c r="H11" s="71">
        <v>4.57516339869281</v>
      </c>
      <c r="I11" s="71">
        <v>5.555555555555555</v>
      </c>
      <c r="J11" s="71">
        <v>43.79084967320262</v>
      </c>
      <c r="K11" s="71">
        <v>30.065359477124183</v>
      </c>
      <c r="L11" s="71">
        <v>72.54901960784314</v>
      </c>
      <c r="M11" s="71">
        <v>1</v>
      </c>
      <c r="N11" s="74">
        <v>21.241830065359476</v>
      </c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29.25" customHeight="1">
      <c r="A12" s="69" t="str">
        <f>1PartandTrng!A12</f>
        <v>MV:  Polartec
10/01/2017 - 09/30/2019</v>
      </c>
      <c r="B12" s="78">
        <v>40.625</v>
      </c>
      <c r="C12" s="79">
        <v>12.5</v>
      </c>
      <c r="D12" s="79">
        <v>88.75</v>
      </c>
      <c r="E12" s="79">
        <v>65</v>
      </c>
      <c r="F12" s="79">
        <v>5</v>
      </c>
      <c r="G12" s="79">
        <v>3.125</v>
      </c>
      <c r="H12" s="79">
        <v>0</v>
      </c>
      <c r="I12" s="79">
        <v>25.625</v>
      </c>
      <c r="J12" s="79">
        <v>51.875</v>
      </c>
      <c r="K12" s="79">
        <v>15.625</v>
      </c>
      <c r="L12" s="79">
        <v>94.375</v>
      </c>
      <c r="M12" s="79">
        <v>40</v>
      </c>
      <c r="N12" s="80">
        <v>40</v>
      </c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29.25" customHeight="1">
      <c r="A13" s="69" t="str">
        <f>1PartandTrng!A13</f>
        <v>MSW:  Retail Tech
07/01/2016 - 06/30/2018</v>
      </c>
      <c r="B13" s="78">
        <v>48.214285714285715</v>
      </c>
      <c r="C13" s="79">
        <v>25.892857142857142</v>
      </c>
      <c r="D13" s="79">
        <v>93.75</v>
      </c>
      <c r="E13" s="79">
        <v>0.8928571428571429</v>
      </c>
      <c r="F13" s="79">
        <v>6.25</v>
      </c>
      <c r="G13" s="79">
        <v>11.607142857142858</v>
      </c>
      <c r="H13" s="79">
        <v>1.7857142857142858</v>
      </c>
      <c r="I13" s="79">
        <v>0</v>
      </c>
      <c r="J13" s="79">
        <v>8.928571428571429</v>
      </c>
      <c r="K13" s="79">
        <v>27.678571428571427</v>
      </c>
      <c r="L13" s="79">
        <v>108.92857142857143</v>
      </c>
      <c r="M13" s="79">
        <v>0</v>
      </c>
      <c r="N13" s="80">
        <v>0.8928571428571429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9.25" customHeight="1" thickBot="1">
      <c r="A14" s="34" t="str">
        <f>1PartandTrng!A14</f>
        <v>Sector Partnership
07/01/2015 - 12/30/2017</v>
      </c>
      <c r="B14" s="75">
        <v>10.756972111553784</v>
      </c>
      <c r="C14" s="76">
        <v>47.01195219123506</v>
      </c>
      <c r="D14" s="76">
        <v>51.39442231075697</v>
      </c>
      <c r="E14" s="76">
        <v>16.733067729083665</v>
      </c>
      <c r="F14" s="76">
        <v>9.9601593625498</v>
      </c>
      <c r="G14" s="76">
        <v>8.764940239043824</v>
      </c>
      <c r="H14" s="76">
        <v>4.780876494023905</v>
      </c>
      <c r="I14" s="76">
        <v>1.593625498007968</v>
      </c>
      <c r="J14" s="76">
        <v>49.80079681274901</v>
      </c>
      <c r="K14" s="76">
        <v>34.26294820717132</v>
      </c>
      <c r="L14" s="76">
        <v>86.85258964143428</v>
      </c>
      <c r="M14" s="76">
        <v>0</v>
      </c>
      <c r="N14" s="77">
        <v>22.70916334661355</v>
      </c>
      <c r="O14" s="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9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 s="9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9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 s="9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29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 s="9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29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9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</sheetData>
  <sheetProtection/>
  <mergeCells count="5">
    <mergeCell ref="B4:N4"/>
    <mergeCell ref="A3:N3"/>
    <mergeCell ref="A1:N1"/>
    <mergeCell ref="A2:N2"/>
    <mergeCell ref="A4:A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lastPrinted>2018-02-21T19:59:30Z</cp:lastPrinted>
  <dcterms:created xsi:type="dcterms:W3CDTF">1998-10-15T18:42:20Z</dcterms:created>
  <dcterms:modified xsi:type="dcterms:W3CDTF">2018-02-22T17:13:04Z</dcterms:modified>
  <cp:category/>
  <cp:version/>
  <cp:contentType/>
  <cp:contentStatus/>
</cp:coreProperties>
</file>