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252" windowWidth="15480" windowHeight="6072" tabRatio="881" firstSheet="2" activeTab="2"/>
  </bookViews>
  <sheets>
    <sheet name="select" sheetId="1" state="hidden" r:id="rId1"/>
    <sheet name="selections" sheetId="2" state="hidden" r:id="rId2"/>
    <sheet name="LOGO" sheetId="3" r:id="rId3"/>
    <sheet name="JURCODES" sheetId="4" state="hidden" r:id="rId4"/>
    <sheet name="Community Summary" sheetId="5" r:id="rId5"/>
    <sheet name="New growth" sheetId="6" r:id="rId6"/>
    <sheet name="levy limit base" sheetId="7" r:id="rId7"/>
    <sheet name="GRS" sheetId="8" r:id="rId8"/>
    <sheet name="Local Receipts" sheetId="9" r:id="rId9"/>
    <sheet name="MRGF Calculation" sheetId="10" r:id="rId10"/>
  </sheets>
  <definedNames>
    <definedName name="_">'Community Summary'!$A$1:$O$49</definedName>
    <definedName name="__123Graph_B" hidden="1">'MRGF Calculation'!$U$10:$U$360</definedName>
    <definedName name="_Dist_Values" hidden="1">'MRGF Calculation'!$U$10:$U$360</definedName>
    <definedName name="_Order1" hidden="1">255</definedName>
    <definedName name="GRS">'GRS'!$B$10:$K$361</definedName>
    <definedName name="jurcodes">'JURCODES'!$A$1:$B$353</definedName>
    <definedName name="levybase">'levy limit base'!$B$10:$T$362</definedName>
    <definedName name="levygrowth">'New growth'!$A$10:$AJ$360</definedName>
    <definedName name="LOCR">'Local Receipts'!$B$10:$U$360</definedName>
    <definedName name="MRGF">'MRGF Calculation'!$B$10:$Z$360</definedName>
    <definedName name="PRange">'Community Summary'!$A$1:$O$56</definedName>
    <definedName name="_xlnm.Print_Area" localSheetId="4">'Community Summary'!$A$1:$O$56</definedName>
    <definedName name="_xlnm.Print_Area" localSheetId="2">'LOGO'!$A$1:$A$15</definedName>
    <definedName name="_xlnm.Print_Area" localSheetId="9">'MRGF Calculation'!$U$10:$U$360</definedName>
    <definedName name="_xlnm.Print_Titles" localSheetId="7">'GRS'!$1:$9</definedName>
    <definedName name="_xlnm.Print_Titles" localSheetId="6">'levy limit base'!$1:$9</definedName>
    <definedName name="_xlnm.Print_Titles" localSheetId="8">'Local Receipts'!$1:$9</definedName>
    <definedName name="_xlnm.Print_Titles" localSheetId="9">'MRGF Calculation'!$1:$9</definedName>
    <definedName name="_xlnm.Print_Titles" localSheetId="5">'New growth'!$1:$9</definedName>
    <definedName name="Print_Titles_MI" localSheetId="7">'GRS'!$1:$9</definedName>
    <definedName name="Print_Titles_MI" localSheetId="6">'levy limit base'!$1:$9</definedName>
    <definedName name="Print_Titles_MI" localSheetId="8">'Local Receipts'!$1:$9</definedName>
    <definedName name="Print_Titles_MI" localSheetId="9">'MRGF Calculation'!$1:$9</definedName>
    <definedName name="Print_Titles_MI" localSheetId="5">'New growth'!$1:$9</definedName>
    <definedName name="SELECT">'JURCODES'!$D$2</definedName>
  </definedNames>
  <calcPr fullCalcOnLoad="1"/>
</workbook>
</file>

<file path=xl/sharedStrings.xml><?xml version="1.0" encoding="utf-8"?>
<sst xmlns="http://schemas.openxmlformats.org/spreadsheetml/2006/main" count="4254" uniqueCount="938">
  <si>
    <t>COD</t>
  </si>
  <si>
    <t>JURNAME</t>
  </si>
  <si>
    <t>JUR</t>
  </si>
  <si>
    <t>SELECT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</si>
  <si>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</si>
  <si>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</si>
  <si>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</si>
  <si>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</si>
  <si>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</si>
  <si>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</si>
  <si>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</si>
  <si>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</si>
  <si>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</si>
  <si>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</si>
  <si>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</si>
  <si>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</si>
  <si>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</si>
  <si>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</si>
  <si>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</si>
  <si>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</si>
  <si>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</si>
  <si>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</si>
  <si>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</si>
  <si>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</si>
  <si>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</si>
  <si>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</si>
  <si>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</si>
  <si>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</si>
  <si>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</si>
  <si>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</si>
  <si>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</si>
  <si>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</si>
  <si>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</si>
  <si>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</si>
  <si>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</si>
  <si>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</si>
  <si>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</si>
  <si>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</si>
  <si>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</si>
  <si>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</si>
  <si>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</si>
  <si>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</si>
  <si>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</si>
  <si>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</si>
  <si>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</si>
  <si>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</si>
  <si>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</si>
  <si>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</si>
  <si>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</si>
  <si>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</si>
  <si>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</si>
  <si>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</si>
  <si>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</si>
  <si>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</si>
  <si>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</si>
  <si>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</si>
  <si>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</si>
  <si>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</si>
  <si>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</si>
  <si>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</si>
  <si>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</si>
  <si>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</si>
  <si>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</si>
  <si>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</si>
  <si>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</si>
  <si>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</si>
  <si>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</si>
  <si>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</si>
  <si>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</si>
  <si>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</si>
  <si>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</si>
  <si>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</si>
  <si>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</si>
  <si>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</si>
  <si>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</si>
  <si>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</si>
  <si>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</si>
  <si>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</si>
  <si>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</si>
  <si>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</si>
  <si>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</si>
  <si>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</si>
  <si>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</si>
  <si>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</si>
  <si>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</si>
  <si>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</si>
  <si>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</si>
  <si>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</si>
  <si>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</si>
  <si>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</si>
  <si>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</si>
  <si>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</si>
  <si>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</si>
  <si>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</si>
  <si>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</si>
  <si>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</si>
  <si>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</si>
  <si>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</si>
  <si>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</si>
  <si>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</si>
  <si>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</si>
  <si>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</si>
  <si>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</si>
  <si>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</si>
  <si>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</si>
  <si>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</si>
  <si>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</si>
  <si>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</si>
  <si>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</si>
  <si>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</si>
  <si>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</si>
  <si>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</si>
  <si>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</si>
  <si>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</si>
  <si>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</si>
  <si>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</si>
  <si>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</si>
  <si>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</si>
  <si>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</si>
  <si>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</si>
  <si>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</si>
  <si>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</si>
  <si>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</si>
  <si>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</si>
  <si>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</si>
  <si>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</si>
  <si>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</si>
  <si>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</si>
  <si>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</si>
  <si>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</si>
  <si>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</si>
  <si>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</si>
  <si>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</si>
  <si>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</si>
  <si>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</si>
  <si>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</si>
  <si>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</si>
  <si>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</si>
  <si>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</si>
  <si>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</si>
  <si>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</si>
  <si>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</si>
  <si>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</si>
  <si>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</si>
  <si>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</si>
  <si>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</si>
  <si>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</si>
  <si>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</si>
  <si>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</si>
  <si>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</si>
  <si>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</si>
  <si>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</si>
  <si>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</si>
  <si>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</si>
  <si>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</si>
  <si>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</si>
  <si>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</si>
  <si>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</si>
  <si>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</si>
  <si>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</si>
  <si>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</si>
  <si>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</si>
  <si>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</si>
  <si>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</si>
  <si>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</si>
  <si>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</si>
  <si>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</si>
  <si>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</si>
  <si>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</si>
  <si>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</si>
  <si>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</si>
  <si>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</si>
  <si>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</si>
  <si>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</si>
  <si>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</si>
  <si>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</si>
  <si>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</si>
  <si>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</si>
  <si>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</si>
  <si>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</si>
  <si>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</si>
  <si>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</si>
  <si>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</si>
  <si>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</si>
  <si>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</si>
  <si>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</si>
  <si>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</si>
  <si>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</si>
  <si>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</si>
  <si>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</si>
  <si>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</si>
  <si>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</si>
  <si>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</si>
  <si>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</si>
  <si>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</si>
  <si>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</si>
  <si>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</si>
  <si>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</si>
  <si>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</si>
  <si>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</si>
  <si>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</si>
  <si>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</si>
  <si>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</si>
  <si>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</si>
  <si>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</si>
  <si>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</si>
  <si>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</si>
  <si>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</si>
  <si>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</si>
  <si>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</si>
  <si>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</si>
  <si>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</si>
  <si>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</si>
  <si>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</si>
  <si>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</si>
  <si>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</si>
  <si>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</si>
  <si>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</si>
  <si>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</si>
  <si>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</si>
  <si>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</si>
  <si>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</si>
  <si>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</si>
  <si>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</si>
  <si>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</si>
  <si>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</si>
  <si>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</si>
  <si>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</si>
  <si>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</si>
  <si>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</si>
  <si>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</si>
  <si>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</si>
  <si>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</si>
  <si>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</si>
  <si>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</si>
  <si>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</si>
  <si>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</si>
  <si>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</si>
  <si>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</si>
  <si>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</si>
  <si>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</si>
  <si>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</si>
  <si>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</si>
  <si>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</si>
  <si>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</si>
  <si>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</si>
  <si>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</si>
  <si>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</si>
  <si>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</si>
  <si>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</si>
  <si>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</si>
  <si>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</si>
  <si>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</si>
  <si>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</si>
  <si>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</si>
  <si>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</si>
  <si>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</si>
  <si>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</si>
  <si>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</si>
  <si>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</si>
  <si>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</si>
  <si>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</si>
  <si>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</si>
  <si>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</si>
  <si>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</si>
  <si>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</si>
  <si>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</si>
  <si>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</si>
  <si>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</si>
  <si>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</si>
  <si>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</si>
  <si>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</si>
  <si>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</si>
  <si>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</si>
  <si>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</si>
  <si>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</si>
  <si>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</si>
  <si>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</si>
  <si>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</si>
  <si>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</si>
  <si>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</si>
  <si>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</si>
  <si>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</si>
  <si>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</si>
  <si>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</si>
  <si>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</si>
  <si>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</si>
  <si>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</si>
  <si>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</si>
  <si>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</si>
  <si>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</si>
  <si>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</si>
  <si>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</si>
  <si>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</si>
  <si>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</si>
  <si>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</si>
  <si>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</si>
  <si>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</si>
  <si>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</si>
  <si>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</si>
  <si>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</si>
  <si>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</si>
  <si>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</si>
  <si>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</si>
  <si>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</si>
  <si>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</si>
  <si>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</si>
  <si>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</si>
  <si>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</si>
  <si>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</si>
  <si>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</si>
  <si>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</si>
  <si>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</si>
  <si>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</si>
  <si>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</si>
  <si>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</si>
  <si>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</si>
  <si>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</si>
  <si>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</si>
  <si>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</si>
  <si>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</si>
  <si>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</si>
  <si>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</si>
  <si>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</si>
  <si>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</si>
  <si>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</si>
  <si>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</si>
  <si>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</si>
  <si>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</si>
  <si>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</si>
  <si>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</si>
  <si>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</si>
  <si>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</si>
  <si>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</si>
  <si>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</si>
  <si>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</si>
  <si>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</si>
  <si>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</si>
  <si>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</si>
  <si>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</si>
  <si>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</si>
  <si>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</si>
  <si>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</si>
  <si>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</si>
  <si>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</si>
  <si>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</si>
  <si>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</si>
  <si>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</si>
  <si>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</si>
  <si>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</si>
  <si>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</si>
  <si>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</si>
  <si>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</si>
  <si>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</si>
  <si>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>YARMOUTH</t>
  </si>
  <si>
    <t xml:space="preserve"> </t>
  </si>
  <si>
    <t>Massachusetts Department of Revenue</t>
  </si>
  <si>
    <t>Division of Local Services</t>
  </si>
  <si>
    <t>Fiscal Year</t>
  </si>
  <si>
    <t>1.</t>
  </si>
  <si>
    <t>LEVY LIMIT BASE</t>
  </si>
  <si>
    <t>AMOUNT</t>
  </si>
  <si>
    <t>3.</t>
  </si>
  <si>
    <t>CHANGE IN REVENUE SHARING</t>
  </si>
  <si>
    <t>Cherry Sheet</t>
  </si>
  <si>
    <t>Estimates</t>
  </si>
  <si>
    <t>State Owned Land</t>
  </si>
  <si>
    <t>TOTAL</t>
  </si>
  <si>
    <t>2.</t>
  </si>
  <si>
    <t>INCREASE IN LEVY LIMIT GROWTH DUE TO NEW GROWTH</t>
  </si>
  <si>
    <t>4.</t>
  </si>
  <si>
    <t>RECURRING LOCAL RECEIPTS</t>
  </si>
  <si>
    <t>Budget</t>
  </si>
  <si>
    <t>Levy Limit</t>
  </si>
  <si>
    <t xml:space="preserve">New </t>
  </si>
  <si>
    <t>Percentage</t>
  </si>
  <si>
    <t>Without</t>
  </si>
  <si>
    <t>Certified</t>
  </si>
  <si>
    <t>Growth</t>
  </si>
  <si>
    <t xml:space="preserve">of Previous </t>
  </si>
  <si>
    <t>Motor Vehicle Excise</t>
  </si>
  <si>
    <t>Fiscal</t>
  </si>
  <si>
    <t>Exclusions,</t>
  </si>
  <si>
    <t>CH</t>
  </si>
  <si>
    <t>New</t>
  </si>
  <si>
    <t>Adjusted</t>
  </si>
  <si>
    <t>Year's</t>
  </si>
  <si>
    <t>Other Excise</t>
  </si>
  <si>
    <t>Year</t>
  </si>
  <si>
    <t>Overides</t>
  </si>
  <si>
    <t>for 653</t>
  </si>
  <si>
    <t>Limit</t>
  </si>
  <si>
    <t>Penalties and Interest</t>
  </si>
  <si>
    <t>Payments in Lieu</t>
  </si>
  <si>
    <t>Fines and Forfeits</t>
  </si>
  <si>
    <t>Investment Income</t>
  </si>
  <si>
    <t>5.</t>
  </si>
  <si>
    <t>SUMMARY</t>
  </si>
  <si>
    <t>Amount</t>
  </si>
  <si>
    <t>Pct Chg</t>
  </si>
  <si>
    <t>Average of Last Three Years</t>
  </si>
  <si>
    <t>Lowest Three of Last Four Years</t>
  </si>
  <si>
    <t>Maximum, Last Three Years</t>
  </si>
  <si>
    <t>Average of Two Smaller Years</t>
  </si>
  <si>
    <t>Difference, Maximum Minus 2 Yr Average</t>
  </si>
  <si>
    <t>Total Base Municipal Revenues</t>
  </si>
  <si>
    <t>Percent Increase in New Growth for MRGF</t>
  </si>
  <si>
    <t>Total Estimated Current Municipal Revenues</t>
  </si>
  <si>
    <t>Change, Base to Current Revenues</t>
  </si>
  <si>
    <t>Calculation of Increment in Levy Limit Due to New Growth</t>
  </si>
  <si>
    <t>Limit Prior</t>
  </si>
  <si>
    <t>Average,</t>
  </si>
  <si>
    <t>Lowest</t>
  </si>
  <si>
    <t>Maximum</t>
  </si>
  <si>
    <t>Avg of</t>
  </si>
  <si>
    <t>Difference,</t>
  </si>
  <si>
    <t>Avg Pct</t>
  </si>
  <si>
    <t>Estimated</t>
  </si>
  <si>
    <t>to Exclusion</t>
  </si>
  <si>
    <t>Ch 653</t>
  </si>
  <si>
    <t xml:space="preserve">Last </t>
  </si>
  <si>
    <t>Three of</t>
  </si>
  <si>
    <t>Percentage,</t>
  </si>
  <si>
    <t>Two</t>
  </si>
  <si>
    <t>Increase</t>
  </si>
  <si>
    <t>New Growth</t>
  </si>
  <si>
    <t>DOR</t>
  </si>
  <si>
    <t>Unadjusted</t>
  </si>
  <si>
    <t>Growth %</t>
  </si>
  <si>
    <t>Three</t>
  </si>
  <si>
    <t>Last Four</t>
  </si>
  <si>
    <t>Last 3</t>
  </si>
  <si>
    <t>Smaller</t>
  </si>
  <si>
    <t>Minus</t>
  </si>
  <si>
    <t>In Limit</t>
  </si>
  <si>
    <t>CDE</t>
  </si>
  <si>
    <t xml:space="preserve">MUNICIPALITY  </t>
  </si>
  <si>
    <t>for Overrides</t>
  </si>
  <si>
    <t>Begun</t>
  </si>
  <si>
    <t>Ended</t>
  </si>
  <si>
    <t>for Ch 653</t>
  </si>
  <si>
    <t>Of PY Limit</t>
  </si>
  <si>
    <t>Years</t>
  </si>
  <si>
    <t>2 Yr Avg</t>
  </si>
  <si>
    <t>From Growth</t>
  </si>
  <si>
    <t>Ceiling Check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</si>
  <si>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</si>
  <si>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</si>
  <si>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</si>
  <si>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</si>
  <si>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</si>
  <si>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</si>
  <si>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</si>
  <si>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</si>
  <si>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</si>
  <si>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</si>
  <si>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</si>
  <si>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</si>
  <si>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</si>
  <si>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</si>
  <si>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</si>
  <si>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</si>
  <si>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</si>
  <si>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</si>
  <si>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</si>
  <si>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</si>
  <si>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</si>
  <si>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</si>
  <si>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</si>
  <si>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</si>
  <si>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</si>
  <si>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</si>
  <si>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</si>
  <si>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</si>
  <si>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</si>
  <si>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</si>
  <si>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</si>
  <si>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</si>
  <si>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</si>
  <si>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</si>
  <si>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</si>
  <si>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</si>
  <si>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</si>
  <si>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</si>
  <si>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</si>
  <si>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</si>
  <si>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</si>
  <si>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</si>
  <si>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</si>
  <si>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</si>
  <si>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</si>
  <si>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</si>
  <si>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</si>
  <si>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</si>
  <si>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</si>
  <si>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</si>
  <si>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</si>
  <si>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</si>
  <si>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</si>
  <si>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</si>
  <si>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</si>
  <si>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</si>
  <si>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</si>
  <si>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</si>
  <si>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</si>
  <si>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</si>
  <si>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</si>
  <si>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</si>
  <si>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</si>
  <si>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</si>
  <si>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</si>
  <si>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</si>
  <si>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</si>
  <si>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</si>
  <si>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</si>
  <si>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</si>
  <si>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</si>
  <si>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</si>
  <si>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</si>
  <si>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</si>
  <si>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</si>
  <si>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</si>
  <si>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</si>
  <si>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</si>
  <si>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</si>
  <si>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</si>
  <si>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</si>
  <si>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</si>
  <si>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>EAST BRIDGEWAT</t>
  </si>
  <si>
    <t>EAST BROOKFIEL</t>
  </si>
  <si>
    <t>EAST LONGMEADO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</si>
  <si>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</si>
  <si>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</si>
  <si>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</si>
  <si>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</si>
  <si>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</si>
  <si>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</si>
  <si>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</si>
  <si>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</si>
  <si>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</si>
  <si>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</si>
  <si>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</si>
  <si>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</si>
  <si>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</si>
  <si>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</si>
  <si>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</si>
  <si>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</si>
  <si>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</si>
  <si>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</si>
  <si>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GAY HEAD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</si>
  <si>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</si>
  <si>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</si>
  <si>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</si>
  <si>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</si>
  <si>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</si>
  <si>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</si>
  <si>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</si>
  <si>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</si>
  <si>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>GREAT BARRINGT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</si>
  <si>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</si>
  <si>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</si>
  <si>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</si>
  <si>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</si>
  <si>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</si>
  <si>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</si>
  <si>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</si>
  <si>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</si>
  <si>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</si>
  <si>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</si>
  <si>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</si>
  <si>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</si>
  <si>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</si>
  <si>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</si>
  <si>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</si>
  <si>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</si>
  <si>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</si>
  <si>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</si>
  <si>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</si>
  <si>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</si>
  <si>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</si>
  <si>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</si>
  <si>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</si>
  <si>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</si>
  <si>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</si>
  <si>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</si>
  <si>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</si>
  <si>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</si>
  <si>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</si>
  <si>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</si>
  <si>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</si>
  <si>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</si>
  <si>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</si>
  <si>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</si>
  <si>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</si>
  <si>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</si>
  <si>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</si>
  <si>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</si>
  <si>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</si>
  <si>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</si>
  <si>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</si>
  <si>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</si>
  <si>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</si>
  <si>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</si>
  <si>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</si>
  <si>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</si>
  <si>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</si>
  <si>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</si>
  <si>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</si>
  <si>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</si>
  <si>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</si>
  <si>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</si>
  <si>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</si>
  <si>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</si>
  <si>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</si>
  <si>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</si>
  <si>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</si>
  <si>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</si>
  <si>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</si>
  <si>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</si>
  <si>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</si>
  <si>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</si>
  <si>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</si>
  <si>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</si>
  <si>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</si>
  <si>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</si>
  <si>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</si>
  <si>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</si>
  <si>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</si>
  <si>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</si>
  <si>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</si>
  <si>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</si>
  <si>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</si>
  <si>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</si>
  <si>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</si>
  <si>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</si>
  <si>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</si>
  <si>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</si>
  <si>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</si>
  <si>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</si>
  <si>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</si>
  <si>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>MOUNT WASHINGT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</si>
  <si>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</si>
  <si>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</si>
  <si>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</si>
  <si>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</si>
  <si>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</si>
  <si>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</si>
  <si>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</si>
  <si>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>NEW MARLBOROUG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</si>
  <si>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</si>
  <si>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</si>
  <si>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</si>
  <si>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</si>
  <si>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</si>
  <si>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</si>
  <si>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</si>
  <si>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>NORTH ATTLEBOR</t>
  </si>
  <si>
    <t>NORTH BROOKFIE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</si>
  <si>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</si>
  <si>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</si>
  <si>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</si>
  <si>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</si>
  <si>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</si>
  <si>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</si>
  <si>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</si>
  <si>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</si>
  <si>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</si>
  <si>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</si>
  <si>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</si>
  <si>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</si>
  <si>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</si>
  <si>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</si>
  <si>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</si>
  <si>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</si>
  <si>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</si>
  <si>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</si>
  <si>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</si>
  <si>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</si>
  <si>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</si>
  <si>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</si>
  <si>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</si>
  <si>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</si>
  <si>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</si>
  <si>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</si>
  <si>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</si>
  <si>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</si>
  <si>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</si>
  <si>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</si>
  <si>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</si>
  <si>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</si>
  <si>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</si>
  <si>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</si>
  <si>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</si>
  <si>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</si>
  <si>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</si>
  <si>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</si>
  <si>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</si>
  <si>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</si>
  <si>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</si>
  <si>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</si>
  <si>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</si>
  <si>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</si>
  <si>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</si>
  <si>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</si>
  <si>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</si>
  <si>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</si>
  <si>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</si>
  <si>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</si>
  <si>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</si>
  <si>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</si>
  <si>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</si>
  <si>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</si>
  <si>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</si>
  <si>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</si>
  <si>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</si>
  <si>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</si>
  <si>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</si>
  <si>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</si>
  <si>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</si>
  <si>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</si>
  <si>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</si>
  <si>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</si>
  <si>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</si>
  <si>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</si>
  <si>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</si>
  <si>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</si>
  <si>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</si>
  <si>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</si>
  <si>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</si>
  <si>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</si>
  <si>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</si>
  <si>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</si>
  <si>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</si>
  <si>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</si>
  <si>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</si>
  <si>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</si>
  <si>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</si>
  <si>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</si>
  <si>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</si>
  <si>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</si>
  <si>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</si>
  <si>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</si>
  <si>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</si>
  <si>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</si>
  <si>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</si>
  <si>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</si>
  <si>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</si>
  <si>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</si>
  <si>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</si>
  <si>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</si>
  <si>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</si>
  <si>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</si>
  <si>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</si>
  <si>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</si>
  <si>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</si>
  <si>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</si>
  <si>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</si>
  <si>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</si>
  <si>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</si>
  <si>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</si>
  <si>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</si>
  <si>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</si>
  <si>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</si>
  <si>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</si>
  <si>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</si>
  <si>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</si>
  <si>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</si>
  <si>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>WEST BRIDGEWAT</t>
  </si>
  <si>
    <t>WEST BROOKFIEL</t>
  </si>
  <si>
    <t xml:space="preserve">WEST NEWBURY  </t>
  </si>
  <si>
    <t>WEST SPRINGFIE</t>
  </si>
  <si>
    <t>WEST STOCKBRID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</si>
  <si>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</si>
  <si>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</si>
  <si>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</si>
  <si>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</si>
  <si>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</si>
  <si>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</si>
  <si>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</si>
  <si>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</si>
  <si>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</si>
  <si>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</si>
  <si>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</si>
  <si>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</si>
  <si>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</si>
  <si>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</si>
  <si>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</si>
  <si>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</si>
  <si>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</si>
  <si>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</si>
  <si>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</si>
  <si>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</si>
  <si>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</si>
  <si>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</si>
  <si>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</si>
  <si>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</si>
  <si>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</si>
  <si>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Total</t>
  </si>
  <si>
    <t>Calculation of Levy Limit Base</t>
  </si>
  <si>
    <t>Impact of</t>
  </si>
  <si>
    <t>Actual</t>
  </si>
  <si>
    <t>for MRGF</t>
  </si>
  <si>
    <t>Overrides</t>
  </si>
  <si>
    <t xml:space="preserve">Prior to </t>
  </si>
  <si>
    <t>Ceiling for</t>
  </si>
  <si>
    <t>Limit for</t>
  </si>
  <si>
    <t>to Exclusions</t>
  </si>
  <si>
    <t>For Overrides</t>
  </si>
  <si>
    <t>Levy Ceiling</t>
  </si>
  <si>
    <t>MRGF</t>
  </si>
  <si>
    <t>Change in General Revenue Sharing</t>
  </si>
  <si>
    <t>State-</t>
  </si>
  <si>
    <t>Additional</t>
  </si>
  <si>
    <t>Owned</t>
  </si>
  <si>
    <t>Assistance</t>
  </si>
  <si>
    <t>Land</t>
  </si>
  <si>
    <t>Recurring Local Receipts</t>
  </si>
  <si>
    <t>Base Year Actuals</t>
  </si>
  <si>
    <t>Current Year Estimates</t>
  </si>
  <si>
    <t>Penalties</t>
  </si>
  <si>
    <t>Recurring</t>
  </si>
  <si>
    <t xml:space="preserve">Motor </t>
  </si>
  <si>
    <t>&amp; Interest</t>
  </si>
  <si>
    <t>Payments</t>
  </si>
  <si>
    <t>Fines</t>
  </si>
  <si>
    <t>Local</t>
  </si>
  <si>
    <t>Base</t>
  </si>
  <si>
    <t>Vehicle</t>
  </si>
  <si>
    <t>Other</t>
  </si>
  <si>
    <t>On Tax &amp;</t>
  </si>
  <si>
    <t>in-Lieu</t>
  </si>
  <si>
    <t xml:space="preserve">and </t>
  </si>
  <si>
    <t>Investment</t>
  </si>
  <si>
    <t>Miscel-</t>
  </si>
  <si>
    <t>Receipts</t>
  </si>
  <si>
    <t>Current</t>
  </si>
  <si>
    <t>Excise</t>
  </si>
  <si>
    <t>of Taxes</t>
  </si>
  <si>
    <t>Forfeits</t>
  </si>
  <si>
    <t>Income</t>
  </si>
  <si>
    <t>laneous</t>
  </si>
  <si>
    <t>Municipal Revenue Growth Factor</t>
  </si>
  <si>
    <t>Massaschusetts Department of Revenue, Division of Local Services</t>
  </si>
  <si>
    <t>State Totals</t>
  </si>
  <si>
    <t>municipal revenue growth factor, which is a key component of the Chapter 70 state aid to</t>
  </si>
  <si>
    <t>education formula.  The growth factors contained in this workbook were used by the</t>
  </si>
  <si>
    <t>Miscellaneous Recurring</t>
  </si>
  <si>
    <t>DOR Code</t>
  </si>
  <si>
    <t>Total, Base Municipal Revenues</t>
  </si>
  <si>
    <t>Percent Change In Receipts</t>
  </si>
  <si>
    <t>Total, Estimated Current Municipal Revenues</t>
  </si>
  <si>
    <t>Calculated Change, Base to Current</t>
  </si>
  <si>
    <t>EAST BRIDGEWATER</t>
  </si>
  <si>
    <t>EAST BROOKFIELD</t>
  </si>
  <si>
    <t>EAST LONGMEADOW</t>
  </si>
  <si>
    <t xml:space="preserve">AQUINNAH      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</si>
  <si>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</si>
  <si>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</si>
  <si>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</si>
  <si>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</si>
  <si>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</si>
  <si>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</si>
  <si>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</si>
  <si>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</si>
  <si>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</si>
  <si>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PY</t>
  </si>
  <si>
    <t>CY</t>
  </si>
  <si>
    <t/>
  </si>
  <si>
    <t>UGGA</t>
  </si>
  <si>
    <t>Unrestricted General Government Aid</t>
  </si>
  <si>
    <t>Percent Change In GRS</t>
  </si>
  <si>
    <t>Percent Change In Levy Limit</t>
  </si>
  <si>
    <t>*</t>
  </si>
  <si>
    <t>Department of Elementary and Secondary Education's Office of School Finance in calculating</t>
  </si>
  <si>
    <t>FY2014</t>
  </si>
  <si>
    <t>FY2015</t>
  </si>
  <si>
    <t>FY2016</t>
  </si>
  <si>
    <t>FY17</t>
  </si>
  <si>
    <t>FY2017</t>
  </si>
  <si>
    <t>If you have any problems with this file or questions regarding the MRGF calculations, contact Lisa</t>
  </si>
  <si>
    <t>Krzywicki at (617) 626-2386.</t>
  </si>
  <si>
    <t>FY2018</t>
  </si>
  <si>
    <t>FY2019 General Revenue Sharing</t>
  </si>
  <si>
    <t>2005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</si>
  <si>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</si>
  <si>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</si>
  <si>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</si>
  <si>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</si>
  <si>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</si>
  <si>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</si>
  <si>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</si>
  <si>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</si>
  <si>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</si>
  <si>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</si>
  <si>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</si>
  <si>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1997</t>
  </si>
  <si>
    <t>2001</t>
  </si>
  <si>
    <t>1996</t>
  </si>
  <si>
    <t>2002</t>
  </si>
  <si>
    <t>2011</t>
  </si>
  <si>
    <t>2012</t>
  </si>
  <si>
    <t>1998</t>
  </si>
  <si>
    <t>2007</t>
  </si>
  <si>
    <t>2014</t>
  </si>
  <si>
    <t>2009</t>
  </si>
  <si>
    <t>1994</t>
  </si>
  <si>
    <t>2018</t>
  </si>
  <si>
    <t>2010</t>
  </si>
  <si>
    <t>2016</t>
  </si>
  <si>
    <t>FY18</t>
  </si>
  <si>
    <t>FY94-FY18</t>
  </si>
  <si>
    <t>FY19</t>
  </si>
  <si>
    <t>Budgeted Recurring Local Receipts FY2018 (*=2017)</t>
  </si>
  <si>
    <t>FY2020 MRGF Calculation</t>
  </si>
  <si>
    <t>This file produces a detailed description of the calculation of any community's FY2020</t>
  </si>
  <si>
    <t>FY2020 Chapter 70 estimates.</t>
  </si>
  <si>
    <t>Preliminary Municipal Revenue Growth Factor (MRGF) Calculation, FY2020</t>
  </si>
  <si>
    <t>FY2019</t>
  </si>
  <si>
    <t>FY2019 MRGF Levy Limit</t>
  </si>
  <si>
    <t>FY2020 Estimated Levy Ceiling</t>
  </si>
  <si>
    <t>FY2019 Levy Limit * 1.025</t>
  </si>
  <si>
    <t>FY2020 Estimated New Growth</t>
  </si>
  <si>
    <t>FY2020 Estimated Levy Limit</t>
  </si>
  <si>
    <t>FY2020 General Revenue Sharing</t>
  </si>
  <si>
    <t>FY2020 Preliminary Municipal Revenue Growth Factor</t>
  </si>
  <si>
    <t>FY2006</t>
  </si>
  <si>
    <t>FY2020, Before</t>
  </si>
  <si>
    <t>In FY18</t>
  </si>
  <si>
    <t>FY18 Limit</t>
  </si>
  <si>
    <t>FY94-FY19</t>
  </si>
  <si>
    <t>in FY19</t>
  </si>
  <si>
    <t>FY20 MRGF</t>
  </si>
  <si>
    <t>FY20</t>
  </si>
  <si>
    <t>FY2019 MRGF Levy Limit (* = Est)</t>
  </si>
  <si>
    <t>FY2019 Levy Limit x 1.025</t>
  </si>
  <si>
    <t>Estimated New Growth FY2020</t>
  </si>
  <si>
    <t>Budgeted Recurring Local Receipts FY2019 (*=2018)</t>
  </si>
  <si>
    <t>Calculated FY2020 Municipal Revenue Growth Factor Preliminary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</si>
</sst>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#"/>
    <numFmt numFmtId="168" formatCode="000"/>
    <numFmt numFmtId="169" formatCode="mmmm\ dd\,\ yyyy"/>
    <numFmt numFmtId="170" formatCode="\as\ \o\f\,\ mmmm\ dd\,\ yyyy"/>
    <numFmt numFmtId="171" formatCode="\as\ \o\f\ mmmm\ dd\,\ yyyy"/>
    <numFmt numFmtId="172" formatCode="#,##0.0"/>
    <numFmt numFmtId="173" formatCode="0.00_);[Red]\(0.00\)"/>
    <numFmt numFmtId="174" formatCode="mmmm\ d\,\ yyyy"/>
    <numFmt numFmtId="175" formatCode="#,##0.00000"/>
    <numFmt numFmtId="176" formatCode="[$-1010409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i/>
      <sz val="12"/>
      <name val="Century Gothic"/>
      <family val="2"/>
    </font>
    <font>
      <sz val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0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0" fontId="8" fillId="0" borderId="0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0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10" fontId="7" fillId="0" borderId="10" xfId="0" applyNumberFormat="1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17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167" fontId="1" fillId="34" borderId="0" xfId="0" applyNumberFormat="1" applyFont="1" applyFill="1" applyBorder="1" applyAlignment="1">
      <alignment/>
    </xf>
    <xf numFmtId="0" fontId="8" fillId="35" borderId="0" xfId="0" applyFont="1" applyFill="1" applyBorder="1" applyAlignment="1" quotePrefix="1">
      <alignment horizontal="left"/>
    </xf>
    <xf numFmtId="167" fontId="1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 quotePrefix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vertical="center"/>
    </xf>
    <xf numFmtId="10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Continuous"/>
    </xf>
    <xf numFmtId="167" fontId="1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0" fontId="12" fillId="0" borderId="16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10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 quotePrefix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 quotePrefix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5" fillId="0" borderId="0" xfId="0" applyNumberFormat="1" applyFont="1" applyBorder="1" applyAlignment="1">
      <alignment horizontal="left"/>
    </xf>
    <xf numFmtId="0" fontId="7" fillId="0" borderId="14" xfId="0" applyFont="1" applyBorder="1" applyAlignment="1" quotePrefix="1">
      <alignment horizont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quotePrefix="1">
      <alignment horizontal="left"/>
    </xf>
    <xf numFmtId="1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167" fontId="1" fillId="36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0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15" fontId="0" fillId="33" borderId="0" xfId="59" applyNumberFormat="1" applyFont="1" applyFill="1" applyBorder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37" fontId="0" fillId="33" borderId="0" xfId="59" applyNumberFormat="1" applyFont="1" applyFill="1" applyBorder="1" applyAlignment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Protection="1">
      <alignment/>
      <protection/>
    </xf>
    <xf numFmtId="44" fontId="0" fillId="33" borderId="0" xfId="44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0" fontId="0" fillId="33" borderId="0" xfId="60" applyFont="1" applyFill="1">
      <alignment/>
      <protection/>
    </xf>
    <xf numFmtId="2" fontId="0" fillId="33" borderId="0" xfId="60" applyNumberFormat="1" applyFont="1" applyFill="1">
      <alignment/>
      <protection/>
    </xf>
    <xf numFmtId="10" fontId="0" fillId="33" borderId="0" xfId="60" applyNumberFormat="1" applyFont="1" applyFill="1">
      <alignment/>
      <protection/>
    </xf>
    <xf numFmtId="15" fontId="0" fillId="33" borderId="0" xfId="60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Alignment="1">
      <alignment horizontal="center"/>
      <protection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33" borderId="0" xfId="60" applyNumberFormat="1" applyFont="1" applyFill="1" applyAlignment="1">
      <alignment horizontal="center"/>
      <protection/>
    </xf>
    <xf numFmtId="2" fontId="0" fillId="33" borderId="0" xfId="60" applyNumberFormat="1" applyFont="1" applyFill="1" applyAlignment="1">
      <alignment horizontal="center" vertical="center"/>
      <protection/>
    </xf>
    <xf numFmtId="3" fontId="0" fillId="33" borderId="0" xfId="60" applyNumberFormat="1" applyFont="1" applyFill="1">
      <alignment/>
      <protection/>
    </xf>
    <xf numFmtId="2" fontId="0" fillId="33" borderId="0" xfId="60" applyNumberFormat="1" applyFont="1" applyFill="1" applyAlignment="1">
      <alignment horizontal="center"/>
      <protection/>
    </xf>
    <xf numFmtId="3" fontId="0" fillId="33" borderId="0" xfId="0" applyNumberFormat="1" applyFont="1" applyFill="1" applyAlignment="1">
      <alignment/>
    </xf>
    <xf numFmtId="3" fontId="0" fillId="33" borderId="0" xfId="60" applyNumberFormat="1" applyFont="1" applyFill="1" applyProtection="1">
      <alignment/>
      <protection/>
    </xf>
    <xf numFmtId="2" fontId="0" fillId="33" borderId="0" xfId="60" applyNumberFormat="1" applyFont="1" applyFill="1" applyProtection="1">
      <alignment/>
      <protection/>
    </xf>
    <xf numFmtId="10" fontId="0" fillId="33" borderId="0" xfId="60" applyNumberFormat="1" applyFont="1" applyFill="1" applyProtection="1">
      <alignment/>
      <protection/>
    </xf>
    <xf numFmtId="0" fontId="0" fillId="33" borderId="0" xfId="61" applyFont="1" applyFill="1" applyAlignment="1">
      <alignment horizontal="left"/>
      <protection/>
    </xf>
    <xf numFmtId="0" fontId="0" fillId="33" borderId="0" xfId="61" applyFont="1" applyFill="1">
      <alignment/>
      <protection/>
    </xf>
    <xf numFmtId="15" fontId="0" fillId="33" borderId="0" xfId="61" applyNumberFormat="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3" fontId="0" fillId="33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37" fontId="0" fillId="33" borderId="0" xfId="61" applyNumberFormat="1" applyFont="1" applyFill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62" applyNumberFormat="1" applyFont="1" applyFill="1" applyAlignment="1">
      <alignment horizontal="left"/>
      <protection/>
    </xf>
    <xf numFmtId="3" fontId="0" fillId="33" borderId="0" xfId="62" applyNumberFormat="1" applyFont="1" applyFill="1">
      <alignment/>
      <protection/>
    </xf>
    <xf numFmtId="14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>
      <alignment horizontal="center"/>
      <protection/>
    </xf>
    <xf numFmtId="15" fontId="0" fillId="33" borderId="0" xfId="63" applyNumberFormat="1" applyFont="1" applyFill="1">
      <alignment/>
      <protection/>
    </xf>
    <xf numFmtId="0" fontId="0" fillId="33" borderId="0" xfId="63" applyFont="1" applyFill="1" applyAlignment="1">
      <alignment horizontal="left"/>
      <protection/>
    </xf>
    <xf numFmtId="0" fontId="0" fillId="33" borderId="0" xfId="63" applyFont="1" applyFill="1" applyAlignment="1" quotePrefix="1">
      <alignment horizontal="left"/>
      <protection/>
    </xf>
    <xf numFmtId="17" fontId="0" fillId="33" borderId="0" xfId="63" applyNumberFormat="1" applyFont="1" applyFill="1" applyAlignment="1">
      <alignment horizontal="center"/>
      <protection/>
    </xf>
    <xf numFmtId="2" fontId="0" fillId="33" borderId="0" xfId="63" applyNumberFormat="1" applyFont="1" applyFill="1" applyProtection="1">
      <alignment/>
      <protection/>
    </xf>
    <xf numFmtId="2" fontId="0" fillId="33" borderId="0" xfId="63" applyNumberFormat="1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63" applyFont="1" applyFill="1" applyAlignment="1">
      <alignment horizontal="left" wrapText="1"/>
      <protection/>
    </xf>
    <xf numFmtId="0" fontId="0" fillId="33" borderId="0" xfId="63" applyFont="1" applyFill="1" applyAlignment="1">
      <alignment horizontal="center" wrapText="1"/>
      <protection/>
    </xf>
    <xf numFmtId="0" fontId="0" fillId="33" borderId="0" xfId="63" applyFont="1" applyFill="1" applyAlignment="1">
      <alignment wrapText="1"/>
      <protection/>
    </xf>
    <xf numFmtId="3" fontId="0" fillId="0" borderId="0" xfId="64" applyNumberFormat="1" applyFont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73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38" borderId="0" xfId="0" applyFill="1" applyAlignment="1">
      <alignment/>
    </xf>
    <xf numFmtId="38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59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right" vertical="top" wrapText="1"/>
    </xf>
    <xf numFmtId="0" fontId="0" fillId="33" borderId="0" xfId="63" applyFont="1" applyFill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33" borderId="0" xfId="60" applyFont="1" applyFill="1" applyAlignment="1">
      <alignment horizontal="center"/>
      <protection/>
    </xf>
    <xf numFmtId="3" fontId="0" fillId="33" borderId="0" xfId="60" applyNumberFormat="1" applyFont="1" applyFill="1" applyAlignment="1">
      <alignment horizontal="center"/>
      <protection/>
    </xf>
    <xf numFmtId="0" fontId="0" fillId="33" borderId="0" xfId="60" applyFont="1" applyFill="1">
      <alignment/>
      <protection/>
    </xf>
    <xf numFmtId="3" fontId="0" fillId="0" borderId="0" xfId="58" applyNumberForma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" xfId="59"/>
    <cellStyle name="Normal_C" xfId="60"/>
    <cellStyle name="Normal_D" xfId="61"/>
    <cellStyle name="Normal_E" xfId="62"/>
    <cellStyle name="Normal_F" xfId="63"/>
    <cellStyle name="Normal_Section 3 FY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41</xdr:col>
      <xdr:colOff>0</xdr:colOff>
      <xdr:row>12</xdr:row>
      <xdr:rowOff>38100</xdr:rowOff>
    </xdr:to>
    <xdr:sp macro="[0]!Find_Jur" fLocksText="0">
      <xdr:nvSpPr>
        <xdr:cNvPr id="1" name="TextBox 5"/>
        <xdr:cNvSpPr txBox="1">
          <a:spLocks noChangeArrowheads="1"/>
        </xdr:cNvSpPr>
      </xdr:nvSpPr>
      <xdr:spPr>
        <a:xfrm>
          <a:off x="857250" y="571500"/>
          <a:ext cx="1485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abington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macro="[0]!Find_Jur" fLocksText="0">
      <xdr:nvSpPr>
        <xdr:cNvPr id="1" name="TextBox 14"/>
        <xdr:cNvSpPr txBox="1">
          <a:spLocks noChangeArrowheads="1"/>
        </xdr:cNvSpPr>
      </xdr:nvSpPr>
      <xdr:spPr>
        <a:xfrm>
          <a:off x="914400" y="800100"/>
          <a:ext cx="1485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BELMONT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/>
  <dimension ref="A1:W516"/>
  <sheetViews>
    <sheetView showGridLines="0" zoomScalePageLayoutView="0" workbookViewId="0" topLeftCell="A1">
      <pane xSplit="2" ySplit="9" topLeftCell="C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C10" sqref="C10"/>
    </sheetView>
  </sheetViews>
  <sheetFormatPr defaultColWidth="12.57421875" defaultRowHeight="12.75"/>
  <cols>
    <col min="1" max="1" width="19.57421875" style="170" bestFit="1" customWidth="1"/>
    <col min="2" max="2" width="6.140625" style="170" customWidth="1"/>
    <col min="3" max="3" width="13.8515625" style="170" bestFit="1" customWidth="1"/>
    <col min="4" max="4" width="1.57421875" style="170" bestFit="1" customWidth="1"/>
    <col min="5" max="5" width="11.7109375" style="170" bestFit="1" customWidth="1"/>
    <col min="6" max="6" width="13.140625" style="170" bestFit="1" customWidth="1"/>
    <col min="7" max="7" width="1.57421875" style="170" bestFit="1" customWidth="1"/>
    <col min="8" max="8" width="13.421875" style="170" bestFit="1" customWidth="1"/>
    <col min="9" max="9" width="4.140625" style="170" customWidth="1"/>
    <col min="10" max="10" width="12.00390625" style="170" customWidth="1"/>
    <col min="11" max="11" width="11.140625" style="170" bestFit="1" customWidth="1"/>
    <col min="12" max="12" width="7.7109375" style="170" bestFit="1" customWidth="1"/>
    <col min="13" max="13" width="12.7109375" style="170" bestFit="1" customWidth="1"/>
    <col min="14" max="14" width="7.7109375" style="170" bestFit="1" customWidth="1"/>
    <col min="15" max="15" width="15.140625" style="170" customWidth="1"/>
    <col min="16" max="16" width="1.57421875" style="170" bestFit="1" customWidth="1"/>
    <col min="17" max="17" width="8.28125" style="170" bestFit="1" customWidth="1"/>
    <col min="18" max="18" width="13.421875" style="170" bestFit="1" customWidth="1"/>
    <col min="19" max="19" width="12.57421875" style="170" customWidth="1"/>
    <col min="20" max="20" width="11.140625" style="170" bestFit="1" customWidth="1"/>
    <col min="21" max="21" width="8.8515625" style="170" bestFit="1" customWidth="1"/>
    <col min="22" max="22" width="5.57421875" style="170" customWidth="1"/>
    <col min="23" max="23" width="11.7109375" style="170" bestFit="1" customWidth="1"/>
    <col min="24" max="24" width="1.57421875" style="170" bestFit="1" customWidth="1"/>
    <col min="25" max="16384" width="12.57421875" style="170" customWidth="1"/>
  </cols>
  <sheetData>
    <row r="1" spans="1:9" ht="12.75">
      <c r="A1" s="207">
        <v>35451</v>
      </c>
      <c r="I1" s="208" t="s">
        <v>841</v>
      </c>
    </row>
    <row r="2" spans="1:10" ht="12.75">
      <c r="A2" s="209"/>
      <c r="J2" s="208" t="s">
        <v>842</v>
      </c>
    </row>
    <row r="3" ht="12.75">
      <c r="U3" s="210" t="s">
        <v>355</v>
      </c>
    </row>
    <row r="4" spans="6:23" ht="12.75">
      <c r="F4" s="171"/>
      <c r="O4" s="171"/>
      <c r="R4" s="171"/>
      <c r="U4" s="171"/>
      <c r="W4" s="171"/>
    </row>
    <row r="5" spans="5:23" ht="12.75">
      <c r="E5" s="171"/>
      <c r="F5" s="171"/>
      <c r="H5" s="171"/>
      <c r="K5" s="171"/>
      <c r="M5" s="171"/>
      <c r="O5" s="171"/>
      <c r="R5" s="171"/>
      <c r="U5" s="171"/>
      <c r="W5" s="171"/>
    </row>
    <row r="6" spans="3:23" ht="12.75">
      <c r="C6" s="171"/>
      <c r="E6" s="171"/>
      <c r="F6" s="171"/>
      <c r="H6" s="171"/>
      <c r="J6" s="171"/>
      <c r="K6" s="171"/>
      <c r="L6" s="171"/>
      <c r="M6" s="171"/>
      <c r="N6" s="171"/>
      <c r="O6" s="171"/>
      <c r="Q6" s="171"/>
      <c r="R6" s="171"/>
      <c r="T6" s="171"/>
      <c r="U6" s="171"/>
      <c r="W6" s="171"/>
    </row>
    <row r="7" spans="3:23" ht="12.75">
      <c r="C7" s="171"/>
      <c r="E7" s="171"/>
      <c r="F7" s="171"/>
      <c r="H7" s="171"/>
      <c r="J7" s="171"/>
      <c r="K7" s="171"/>
      <c r="L7" s="171"/>
      <c r="M7" s="171"/>
      <c r="N7" s="171"/>
      <c r="O7" s="171"/>
      <c r="Q7" s="171"/>
      <c r="R7" s="171"/>
      <c r="T7" s="171"/>
      <c r="U7" s="171"/>
      <c r="W7" s="171"/>
    </row>
    <row r="8" spans="1:23" s="222" customFormat="1" ht="72" customHeight="1">
      <c r="A8" s="220" t="s">
        <v>436</v>
      </c>
      <c r="B8" s="220" t="s">
        <v>847</v>
      </c>
      <c r="C8" s="228" t="s">
        <v>933</v>
      </c>
      <c r="D8" s="228"/>
      <c r="E8" s="228" t="s">
        <v>882</v>
      </c>
      <c r="F8" s="228" t="s">
        <v>912</v>
      </c>
      <c r="G8" s="228"/>
      <c r="H8" s="228" t="s">
        <v>848</v>
      </c>
      <c r="I8" s="228"/>
      <c r="J8" s="228" t="s">
        <v>934</v>
      </c>
      <c r="K8" s="228" t="s">
        <v>935</v>
      </c>
      <c r="L8" s="231" t="s">
        <v>871</v>
      </c>
      <c r="M8" s="228" t="s">
        <v>923</v>
      </c>
      <c r="N8" s="231" t="s">
        <v>870</v>
      </c>
      <c r="O8" s="228" t="s">
        <v>936</v>
      </c>
      <c r="P8" s="228"/>
      <c r="Q8" s="231" t="s">
        <v>849</v>
      </c>
      <c r="R8" s="228" t="s">
        <v>850</v>
      </c>
      <c r="S8" s="228"/>
      <c r="T8" s="232" t="s">
        <v>851</v>
      </c>
      <c r="U8" s="231" t="s">
        <v>937</v>
      </c>
      <c r="W8" s="221"/>
    </row>
    <row r="9" spans="3:21" ht="12.75">
      <c r="C9"/>
      <c r="D9"/>
      <c r="E9"/>
      <c r="F9"/>
      <c r="G9"/>
      <c r="H9"/>
      <c r="I9"/>
      <c r="J9"/>
      <c r="K9" t="s">
        <v>355</v>
      </c>
      <c r="L9" s="233"/>
      <c r="M9"/>
      <c r="N9" s="233"/>
      <c r="O9"/>
      <c r="P9"/>
      <c r="Q9" s="233"/>
      <c r="R9"/>
      <c r="S9"/>
      <c r="T9" s="234"/>
      <c r="U9" s="233"/>
    </row>
    <row r="10" spans="1:23" ht="12.75">
      <c r="A10" s="208" t="s">
        <v>446</v>
      </c>
      <c r="B10" s="170">
        <v>1</v>
      </c>
      <c r="C10" s="218">
        <v>31592621</v>
      </c>
      <c r="D10" s="218" t="s">
        <v>867</v>
      </c>
      <c r="E10" s="218">
        <v>2155467</v>
      </c>
      <c r="F10" s="218">
        <v>2700079</v>
      </c>
      <c r="G10" s="218" t="s">
        <v>867</v>
      </c>
      <c r="H10" s="218">
        <v>36448167</v>
      </c>
      <c r="I10" s="218"/>
      <c r="J10" s="218">
        <v>32382437</v>
      </c>
      <c r="K10" s="218">
        <v>473889</v>
      </c>
      <c r="L10" s="233">
        <v>4.000000506447376</v>
      </c>
      <c r="M10" s="218">
        <v>2220970</v>
      </c>
      <c r="N10" s="233">
        <v>3.0389238155814957</v>
      </c>
      <c r="O10" s="218">
        <v>2744723</v>
      </c>
      <c r="P10" t="s">
        <v>867</v>
      </c>
      <c r="Q10" s="233">
        <v>1.6534331032536456</v>
      </c>
      <c r="R10" s="218">
        <v>37822019</v>
      </c>
      <c r="S10"/>
      <c r="T10" s="234">
        <v>1373852</v>
      </c>
      <c r="U10" s="233">
        <v>3.7699999999999996</v>
      </c>
      <c r="V10" s="212"/>
      <c r="W10" s="219"/>
    </row>
    <row r="11" spans="1:23" ht="12.75">
      <c r="A11" s="208" t="s">
        <v>447</v>
      </c>
      <c r="B11" s="170">
        <v>2</v>
      </c>
      <c r="C11" s="218">
        <v>74990655</v>
      </c>
      <c r="D11" s="218" t="s">
        <v>867</v>
      </c>
      <c r="E11" s="218">
        <v>1510854</v>
      </c>
      <c r="F11" s="218">
        <v>4005000</v>
      </c>
      <c r="G11" s="218" t="s">
        <v>867</v>
      </c>
      <c r="H11" s="218">
        <v>80506509</v>
      </c>
      <c r="I11" s="218"/>
      <c r="J11" s="218">
        <v>76865421</v>
      </c>
      <c r="K11" s="218">
        <v>944882</v>
      </c>
      <c r="L11" s="233">
        <v>3.759999162562322</v>
      </c>
      <c r="M11" s="218">
        <v>1552760</v>
      </c>
      <c r="N11" s="233">
        <v>2.773663107090427</v>
      </c>
      <c r="O11" s="218">
        <v>4120000</v>
      </c>
      <c r="P11" t="s">
        <v>867</v>
      </c>
      <c r="Q11" s="233">
        <v>2.871410736579276</v>
      </c>
      <c r="R11" s="218">
        <v>83483063</v>
      </c>
      <c r="S11"/>
      <c r="T11" s="234">
        <v>2976554</v>
      </c>
      <c r="U11" s="233">
        <v>3.6999999999999997</v>
      </c>
      <c r="W11" s="219"/>
    </row>
    <row r="12" spans="1:23" ht="12.75">
      <c r="A12" s="208" t="s">
        <v>448</v>
      </c>
      <c r="B12" s="170">
        <v>3</v>
      </c>
      <c r="C12" s="218">
        <v>17237500</v>
      </c>
      <c r="D12" s="218" t="s">
        <v>867</v>
      </c>
      <c r="E12" s="218">
        <v>1567745</v>
      </c>
      <c r="F12" s="218">
        <v>1173500</v>
      </c>
      <c r="G12" s="218" t="s">
        <v>867</v>
      </c>
      <c r="H12" s="218">
        <v>19978745</v>
      </c>
      <c r="I12" s="218"/>
      <c r="J12" s="218">
        <v>17668438</v>
      </c>
      <c r="K12" s="218">
        <v>248220</v>
      </c>
      <c r="L12" s="233">
        <v>3.940002900652647</v>
      </c>
      <c r="M12" s="218">
        <v>1610076</v>
      </c>
      <c r="N12" s="233">
        <v>2.7001202363904846</v>
      </c>
      <c r="O12" s="218">
        <v>1208500</v>
      </c>
      <c r="P12" t="s">
        <v>867</v>
      </c>
      <c r="Q12" s="233">
        <v>2.982530890498509</v>
      </c>
      <c r="R12" s="218">
        <v>20735234</v>
      </c>
      <c r="S12"/>
      <c r="T12" s="234">
        <v>756489</v>
      </c>
      <c r="U12" s="233">
        <v>3.7900000000000005</v>
      </c>
      <c r="W12" s="219"/>
    </row>
    <row r="13" spans="1:23" ht="12.75">
      <c r="A13" s="208" t="s">
        <v>449</v>
      </c>
      <c r="B13" s="170">
        <v>4</v>
      </c>
      <c r="C13" s="218">
        <v>11356251</v>
      </c>
      <c r="D13" s="218" t="s">
        <v>867</v>
      </c>
      <c r="E13" s="218">
        <v>2484296</v>
      </c>
      <c r="F13" s="218">
        <v>1127140</v>
      </c>
      <c r="G13" s="218" t="s">
        <v>867</v>
      </c>
      <c r="H13" s="218">
        <v>14967687</v>
      </c>
      <c r="I13" s="218"/>
      <c r="J13" s="218">
        <v>11640157</v>
      </c>
      <c r="K13" s="218">
        <v>119241</v>
      </c>
      <c r="L13" s="233">
        <v>3.5500007881122038</v>
      </c>
      <c r="M13" s="218">
        <v>2546888</v>
      </c>
      <c r="N13" s="233">
        <v>2.519506532232874</v>
      </c>
      <c r="O13" s="218">
        <v>1213273</v>
      </c>
      <c r="P13" t="s">
        <v>867</v>
      </c>
      <c r="Q13" s="233">
        <v>7.641730397288713</v>
      </c>
      <c r="R13" s="218">
        <v>15519559</v>
      </c>
      <c r="S13"/>
      <c r="T13" s="234">
        <v>551872</v>
      </c>
      <c r="U13" s="233">
        <v>3.6900000000000004</v>
      </c>
      <c r="W13" s="219"/>
    </row>
    <row r="14" spans="1:23" ht="12.75">
      <c r="A14" s="208" t="s">
        <v>450</v>
      </c>
      <c r="B14" s="170">
        <v>5</v>
      </c>
      <c r="C14" s="218">
        <v>73038831</v>
      </c>
      <c r="D14" s="218" t="s">
        <v>867</v>
      </c>
      <c r="E14" s="218">
        <v>3900906</v>
      </c>
      <c r="F14" s="218">
        <v>4918479</v>
      </c>
      <c r="G14" s="218" t="s">
        <v>867</v>
      </c>
      <c r="H14" s="218">
        <v>81858216</v>
      </c>
      <c r="I14" s="218"/>
      <c r="J14" s="218">
        <v>74864802</v>
      </c>
      <c r="K14" s="218">
        <v>671957</v>
      </c>
      <c r="L14" s="233">
        <v>3.4199999723434784</v>
      </c>
      <c r="M14" s="218">
        <v>4005342</v>
      </c>
      <c r="N14" s="233">
        <v>2.6772242140671936</v>
      </c>
      <c r="O14" s="218">
        <v>5317950</v>
      </c>
      <c r="P14" t="s">
        <v>867</v>
      </c>
      <c r="Q14" s="233">
        <v>8.121840105447232</v>
      </c>
      <c r="R14" s="218">
        <v>84860051</v>
      </c>
      <c r="S14"/>
      <c r="T14" s="234">
        <v>3001835</v>
      </c>
      <c r="U14" s="233">
        <v>3.6700000000000004</v>
      </c>
      <c r="W14" s="219"/>
    </row>
    <row r="15" spans="1:23" ht="12.75">
      <c r="A15" s="208" t="s">
        <v>451</v>
      </c>
      <c r="B15" s="170">
        <v>6</v>
      </c>
      <c r="C15" s="218">
        <v>1641470</v>
      </c>
      <c r="D15" s="218" t="s">
        <v>867</v>
      </c>
      <c r="E15" s="218">
        <v>14510</v>
      </c>
      <c r="F15" s="218">
        <v>93000</v>
      </c>
      <c r="G15" s="218" t="s">
        <v>867</v>
      </c>
      <c r="H15" s="218">
        <v>1748980</v>
      </c>
      <c r="I15" s="218"/>
      <c r="J15" s="218">
        <v>1682507</v>
      </c>
      <c r="K15" s="218">
        <v>11326</v>
      </c>
      <c r="L15" s="233">
        <v>3.1900065185473996</v>
      </c>
      <c r="M15" s="218">
        <v>14902</v>
      </c>
      <c r="N15" s="233">
        <v>2.7015851137146796</v>
      </c>
      <c r="O15" s="218">
        <v>129500</v>
      </c>
      <c r="P15" t="s">
        <v>867</v>
      </c>
      <c r="Q15" s="233">
        <v>39.24731182795699</v>
      </c>
      <c r="R15" s="218">
        <v>1838235</v>
      </c>
      <c r="S15"/>
      <c r="T15" s="234">
        <v>89255</v>
      </c>
      <c r="U15" s="233">
        <v>5.1</v>
      </c>
      <c r="W15" s="219"/>
    </row>
    <row r="16" spans="1:23" ht="12.75">
      <c r="A16" s="208" t="s">
        <v>452</v>
      </c>
      <c r="B16" s="170">
        <v>7</v>
      </c>
      <c r="C16" s="218">
        <v>45766634</v>
      </c>
      <c r="D16" s="218" t="s">
        <v>867</v>
      </c>
      <c r="E16" s="218">
        <v>2011489</v>
      </c>
      <c r="F16" s="218">
        <v>2937750</v>
      </c>
      <c r="G16" s="218" t="s">
        <v>867</v>
      </c>
      <c r="H16" s="218">
        <v>50715873</v>
      </c>
      <c r="I16" s="218"/>
      <c r="J16" s="218">
        <v>46910800</v>
      </c>
      <c r="K16" s="218">
        <v>727689</v>
      </c>
      <c r="L16" s="233">
        <v>4.089999277639689</v>
      </c>
      <c r="M16" s="218">
        <v>2065799</v>
      </c>
      <c r="N16" s="233">
        <v>2.6999899079736456</v>
      </c>
      <c r="O16" s="218">
        <v>3251000</v>
      </c>
      <c r="P16" t="s">
        <v>867</v>
      </c>
      <c r="Q16" s="233">
        <v>10.662922304484725</v>
      </c>
      <c r="R16" s="218">
        <v>52955288</v>
      </c>
      <c r="S16"/>
      <c r="T16" s="234">
        <v>2239415</v>
      </c>
      <c r="U16" s="233">
        <v>4.42</v>
      </c>
      <c r="W16" s="219"/>
    </row>
    <row r="17" spans="1:23" ht="12.75">
      <c r="A17" s="208" t="s">
        <v>453</v>
      </c>
      <c r="B17" s="170">
        <v>8</v>
      </c>
      <c r="C17" s="218">
        <v>48033096</v>
      </c>
      <c r="D17" s="218" t="s">
        <v>867</v>
      </c>
      <c r="E17" s="218">
        <v>8890388</v>
      </c>
      <c r="F17" s="218">
        <v>3926739</v>
      </c>
      <c r="G17" s="218" t="s">
        <v>867</v>
      </c>
      <c r="H17" s="218">
        <v>60850223</v>
      </c>
      <c r="I17" s="218"/>
      <c r="J17" s="218">
        <v>49233923</v>
      </c>
      <c r="K17" s="218">
        <v>907826</v>
      </c>
      <c r="L17" s="233">
        <v>4.390000178210458</v>
      </c>
      <c r="M17" s="218">
        <v>9134338</v>
      </c>
      <c r="N17" s="233">
        <v>2.7439747286620113</v>
      </c>
      <c r="O17" s="218">
        <v>4145954</v>
      </c>
      <c r="P17" t="s">
        <v>867</v>
      </c>
      <c r="Q17" s="233">
        <v>5.582622119779288</v>
      </c>
      <c r="R17" s="218">
        <v>63422041</v>
      </c>
      <c r="S17"/>
      <c r="T17" s="234">
        <v>2571818</v>
      </c>
      <c r="U17" s="233">
        <v>4.2299999999999995</v>
      </c>
      <c r="W17" s="219"/>
    </row>
    <row r="18" spans="1:23" ht="12.75">
      <c r="A18" s="208" t="s">
        <v>454</v>
      </c>
      <c r="B18" s="170">
        <v>9</v>
      </c>
      <c r="C18" s="218">
        <v>142600951</v>
      </c>
      <c r="D18" s="218" t="s">
        <v>867</v>
      </c>
      <c r="E18" s="218">
        <v>2055498</v>
      </c>
      <c r="F18" s="218">
        <v>8319800</v>
      </c>
      <c r="G18" s="218" t="s">
        <v>867</v>
      </c>
      <c r="H18" s="218">
        <v>152976249</v>
      </c>
      <c r="I18" s="218"/>
      <c r="J18" s="218">
        <v>146165975</v>
      </c>
      <c r="K18" s="218">
        <v>2837759</v>
      </c>
      <c r="L18" s="233">
        <v>4.490000210447405</v>
      </c>
      <c r="M18" s="218">
        <v>2110904</v>
      </c>
      <c r="N18" s="233">
        <v>2.695502501097058</v>
      </c>
      <c r="O18" s="218">
        <v>8789461</v>
      </c>
      <c r="P18" t="s">
        <v>867</v>
      </c>
      <c r="Q18" s="233">
        <v>5.645099641818313</v>
      </c>
      <c r="R18" s="218">
        <v>159904099</v>
      </c>
      <c r="S18"/>
      <c r="T18" s="234">
        <v>6927850</v>
      </c>
      <c r="U18" s="233">
        <v>4.53</v>
      </c>
      <c r="W18" s="219"/>
    </row>
    <row r="19" spans="1:23" ht="12.75">
      <c r="A19" s="208" t="s">
        <v>455</v>
      </c>
      <c r="B19" s="170">
        <v>10</v>
      </c>
      <c r="C19" s="218">
        <v>98100604</v>
      </c>
      <c r="D19" s="218" t="s">
        <v>867</v>
      </c>
      <c r="E19" s="218">
        <v>7844260</v>
      </c>
      <c r="F19" s="218">
        <v>5644000</v>
      </c>
      <c r="G19" s="218" t="s">
        <v>867</v>
      </c>
      <c r="H19" s="218">
        <v>111588864</v>
      </c>
      <c r="I19" s="218"/>
      <c r="J19" s="218">
        <v>100553119</v>
      </c>
      <c r="K19" s="218">
        <v>1147777</v>
      </c>
      <c r="L19" s="233">
        <v>3.669999829970466</v>
      </c>
      <c r="M19" s="218">
        <v>8056055</v>
      </c>
      <c r="N19" s="233">
        <v>2.699999745036498</v>
      </c>
      <c r="O19" s="218">
        <v>5744000</v>
      </c>
      <c r="P19" t="s">
        <v>867</v>
      </c>
      <c r="Q19" s="233">
        <v>1.7717930545712262</v>
      </c>
      <c r="R19" s="218">
        <v>115500951</v>
      </c>
      <c r="S19"/>
      <c r="T19" s="234">
        <v>3912087</v>
      </c>
      <c r="U19" s="233">
        <v>3.51</v>
      </c>
      <c r="W19" s="219"/>
    </row>
    <row r="20" spans="1:23" ht="12.75">
      <c r="A20" s="208" t="s">
        <v>456</v>
      </c>
      <c r="B20" s="170">
        <v>11</v>
      </c>
      <c r="C20" s="218">
        <v>9135607</v>
      </c>
      <c r="D20" s="218" t="s">
        <v>867</v>
      </c>
      <c r="E20" s="218">
        <v>914402</v>
      </c>
      <c r="F20" s="218">
        <v>1082117</v>
      </c>
      <c r="G20" s="218" t="s">
        <v>867</v>
      </c>
      <c r="H20" s="218">
        <v>11132126</v>
      </c>
      <c r="I20" s="218"/>
      <c r="J20" s="218">
        <v>9363997</v>
      </c>
      <c r="K20" s="218">
        <v>135207</v>
      </c>
      <c r="L20" s="233">
        <v>3.9799982639358285</v>
      </c>
      <c r="M20" s="218">
        <v>940659</v>
      </c>
      <c r="N20" s="233">
        <v>2.871494156836927</v>
      </c>
      <c r="O20" s="218">
        <v>1138977</v>
      </c>
      <c r="P20" t="s">
        <v>867</v>
      </c>
      <c r="Q20" s="233">
        <v>5.254514992371435</v>
      </c>
      <c r="R20" s="218">
        <v>11578840</v>
      </c>
      <c r="S20"/>
      <c r="T20" s="234">
        <v>446714</v>
      </c>
      <c r="U20" s="233">
        <v>4.01</v>
      </c>
      <c r="W20" s="219"/>
    </row>
    <row r="21" spans="1:23" ht="12.75">
      <c r="A21" s="208" t="s">
        <v>457</v>
      </c>
      <c r="B21" s="170">
        <v>12</v>
      </c>
      <c r="C21" s="218">
        <v>5668740</v>
      </c>
      <c r="D21" s="218" t="s">
        <v>867</v>
      </c>
      <c r="E21" s="218">
        <v>546935</v>
      </c>
      <c r="F21" s="218">
        <v>471000</v>
      </c>
      <c r="G21" s="218" t="s">
        <v>867</v>
      </c>
      <c r="H21" s="218">
        <v>6686675</v>
      </c>
      <c r="I21" s="218"/>
      <c r="J21" s="218">
        <v>5810459</v>
      </c>
      <c r="K21" s="218">
        <v>48751</v>
      </c>
      <c r="L21" s="233">
        <v>3.360005927243091</v>
      </c>
      <c r="M21" s="218">
        <v>564708</v>
      </c>
      <c r="N21" s="233">
        <v>3.2495634764642967</v>
      </c>
      <c r="O21" s="218">
        <v>445400</v>
      </c>
      <c r="P21" t="s">
        <v>867</v>
      </c>
      <c r="Q21" s="233">
        <v>-5.435244161358811</v>
      </c>
      <c r="R21" s="218">
        <v>6869318</v>
      </c>
      <c r="S21"/>
      <c r="T21" s="234">
        <v>182643</v>
      </c>
      <c r="U21" s="233">
        <v>2.73</v>
      </c>
      <c r="W21" s="219"/>
    </row>
    <row r="22" spans="1:23" ht="12.75">
      <c r="A22" s="208" t="s">
        <v>458</v>
      </c>
      <c r="B22" s="170">
        <v>13</v>
      </c>
      <c r="C22" s="218">
        <v>3793195</v>
      </c>
      <c r="D22" s="218" t="s">
        <v>867</v>
      </c>
      <c r="E22" s="218">
        <v>203198</v>
      </c>
      <c r="F22" s="218">
        <v>212000</v>
      </c>
      <c r="G22" s="218" t="s">
        <v>867</v>
      </c>
      <c r="H22" s="218">
        <v>4208393</v>
      </c>
      <c r="I22" s="218"/>
      <c r="J22" s="218">
        <v>3888025</v>
      </c>
      <c r="K22" s="218">
        <v>62588</v>
      </c>
      <c r="L22" s="233">
        <v>4.1500107429225235</v>
      </c>
      <c r="M22" s="218">
        <v>208440</v>
      </c>
      <c r="N22" s="233">
        <v>2.5797498006870145</v>
      </c>
      <c r="O22" s="218">
        <v>207500</v>
      </c>
      <c r="P22" t="s">
        <v>867</v>
      </c>
      <c r="Q22" s="233">
        <v>-2.1226415094339623</v>
      </c>
      <c r="R22" s="218">
        <v>4366553</v>
      </c>
      <c r="S22"/>
      <c r="T22" s="234">
        <v>158160</v>
      </c>
      <c r="U22" s="233">
        <v>3.7600000000000002</v>
      </c>
      <c r="W22" s="219"/>
    </row>
    <row r="23" spans="1:23" ht="12.75">
      <c r="A23" s="208" t="s">
        <v>459</v>
      </c>
      <c r="B23" s="170">
        <v>14</v>
      </c>
      <c r="C23" s="218">
        <v>44426174</v>
      </c>
      <c r="D23" s="218" t="s">
        <v>867</v>
      </c>
      <c r="E23" s="218">
        <v>1485360</v>
      </c>
      <c r="F23" s="218">
        <v>3038578.4</v>
      </c>
      <c r="G23" s="218" t="s">
        <v>867</v>
      </c>
      <c r="H23" s="218">
        <v>48950112.4</v>
      </c>
      <c r="I23" s="218"/>
      <c r="J23" s="218">
        <v>45536828</v>
      </c>
      <c r="K23" s="218">
        <v>1172851</v>
      </c>
      <c r="L23" s="233">
        <v>5.139999226582059</v>
      </c>
      <c r="M23" s="218">
        <v>1531388</v>
      </c>
      <c r="N23" s="233">
        <v>3.098777400764798</v>
      </c>
      <c r="O23" s="218">
        <v>3210000</v>
      </c>
      <c r="P23" t="s">
        <v>867</v>
      </c>
      <c r="Q23" s="233">
        <v>5.641506567676519</v>
      </c>
      <c r="R23" s="218">
        <v>51451067</v>
      </c>
      <c r="S23"/>
      <c r="T23" s="234">
        <v>2500954.6000000015</v>
      </c>
      <c r="U23" s="233">
        <v>5.11</v>
      </c>
      <c r="W23" s="219"/>
    </row>
    <row r="24" spans="1:23" ht="12.75">
      <c r="A24" s="208" t="s">
        <v>460</v>
      </c>
      <c r="B24" s="170">
        <v>15</v>
      </c>
      <c r="C24" s="218">
        <v>11120241</v>
      </c>
      <c r="D24" s="218" t="s">
        <v>867</v>
      </c>
      <c r="E24" s="218">
        <v>2781794</v>
      </c>
      <c r="F24" s="218">
        <v>1350000</v>
      </c>
      <c r="G24" s="218" t="s">
        <v>867</v>
      </c>
      <c r="H24" s="218">
        <v>15252035</v>
      </c>
      <c r="I24" s="218"/>
      <c r="J24" s="218">
        <v>11398247</v>
      </c>
      <c r="K24" s="218">
        <v>222405</v>
      </c>
      <c r="L24" s="233">
        <v>4.500001393854683</v>
      </c>
      <c r="M24" s="218">
        <v>2856959</v>
      </c>
      <c r="N24" s="233">
        <v>2.7020332921848276</v>
      </c>
      <c r="O24" s="218">
        <v>1363000</v>
      </c>
      <c r="P24" t="s">
        <v>867</v>
      </c>
      <c r="Q24" s="233">
        <v>0.9629629629629629</v>
      </c>
      <c r="R24" s="218">
        <v>15840611</v>
      </c>
      <c r="S24"/>
      <c r="T24" s="234">
        <v>588576</v>
      </c>
      <c r="U24" s="233">
        <v>3.8600000000000003</v>
      </c>
      <c r="W24" s="219"/>
    </row>
    <row r="25" spans="1:23" ht="12.75">
      <c r="A25" s="208" t="s">
        <v>461</v>
      </c>
      <c r="B25" s="170">
        <v>16</v>
      </c>
      <c r="C25" s="218">
        <v>73464173</v>
      </c>
      <c r="D25" s="218" t="s">
        <v>867</v>
      </c>
      <c r="E25" s="218">
        <v>5898624</v>
      </c>
      <c r="F25" s="218">
        <v>6676554.46</v>
      </c>
      <c r="G25" s="218" t="s">
        <v>867</v>
      </c>
      <c r="H25" s="218">
        <v>86039351.46</v>
      </c>
      <c r="I25" s="218"/>
      <c r="J25" s="218">
        <v>75300777</v>
      </c>
      <c r="K25" s="218">
        <v>1351741</v>
      </c>
      <c r="L25" s="233">
        <v>4.339999852717324</v>
      </c>
      <c r="M25" s="218">
        <v>6057887</v>
      </c>
      <c r="N25" s="233">
        <v>2.7000025768721656</v>
      </c>
      <c r="O25" s="218">
        <v>6709563.07</v>
      </c>
      <c r="P25" t="s">
        <v>867</v>
      </c>
      <c r="Q25" s="233">
        <v>0.49439587736097546</v>
      </c>
      <c r="R25" s="218">
        <v>89419968.07</v>
      </c>
      <c r="S25"/>
      <c r="T25" s="234">
        <v>3380616.6099999994</v>
      </c>
      <c r="U25" s="233">
        <v>3.93</v>
      </c>
      <c r="W25" s="219"/>
    </row>
    <row r="26" spans="1:23" ht="12.75">
      <c r="A26" s="208" t="s">
        <v>462</v>
      </c>
      <c r="B26" s="170">
        <v>17</v>
      </c>
      <c r="C26" s="218">
        <v>42109861</v>
      </c>
      <c r="D26" s="218" t="s">
        <v>867</v>
      </c>
      <c r="E26" s="218">
        <v>1770746</v>
      </c>
      <c r="F26" s="218">
        <v>4231654.5</v>
      </c>
      <c r="G26" s="218" t="s">
        <v>867</v>
      </c>
      <c r="H26" s="218">
        <v>48112261.5</v>
      </c>
      <c r="I26" s="218"/>
      <c r="J26" s="218">
        <v>43162608</v>
      </c>
      <c r="K26" s="218">
        <v>762188</v>
      </c>
      <c r="L26" s="233">
        <v>4.30999997838986</v>
      </c>
      <c r="M26" s="218">
        <v>1818556</v>
      </c>
      <c r="N26" s="233">
        <v>2.6999919807809816</v>
      </c>
      <c r="O26" s="218">
        <v>4443215.73</v>
      </c>
      <c r="P26" t="s">
        <v>867</v>
      </c>
      <c r="Q26" s="233">
        <v>4.999492042651413</v>
      </c>
      <c r="R26" s="218">
        <v>50186567.730000004</v>
      </c>
      <c r="S26"/>
      <c r="T26" s="234">
        <v>2074306.2300000042</v>
      </c>
      <c r="U26" s="233">
        <v>4.31</v>
      </c>
      <c r="W26" s="219"/>
    </row>
    <row r="27" spans="1:23" ht="12.75">
      <c r="A27" s="208" t="s">
        <v>463</v>
      </c>
      <c r="B27" s="170">
        <v>18</v>
      </c>
      <c r="C27" s="218">
        <v>18708734</v>
      </c>
      <c r="D27" s="218" t="s">
        <v>867</v>
      </c>
      <c r="E27" s="218">
        <v>716633</v>
      </c>
      <c r="F27" s="218">
        <v>1482389.86</v>
      </c>
      <c r="G27" s="218" t="s">
        <v>867</v>
      </c>
      <c r="H27" s="218">
        <v>20907756.86</v>
      </c>
      <c r="I27" s="218"/>
      <c r="J27" s="218">
        <v>19176452</v>
      </c>
      <c r="K27" s="218">
        <v>450880</v>
      </c>
      <c r="L27" s="233">
        <v>4.909995513325487</v>
      </c>
      <c r="M27" s="218">
        <v>735982</v>
      </c>
      <c r="N27" s="233">
        <v>2.699987301729058</v>
      </c>
      <c r="O27" s="218">
        <v>1566223</v>
      </c>
      <c r="P27" t="s">
        <v>867</v>
      </c>
      <c r="Q27" s="233">
        <v>5.655269390469245</v>
      </c>
      <c r="R27" s="218">
        <v>21929537</v>
      </c>
      <c r="S27"/>
      <c r="T27" s="234">
        <v>1021780.1400000006</v>
      </c>
      <c r="U27" s="233">
        <v>4.89</v>
      </c>
      <c r="W27" s="219"/>
    </row>
    <row r="28" spans="1:23" ht="12.75">
      <c r="A28" s="208" t="s">
        <v>464</v>
      </c>
      <c r="B28" s="170">
        <v>19</v>
      </c>
      <c r="C28" s="218">
        <v>23328753</v>
      </c>
      <c r="D28" s="218" t="s">
        <v>867</v>
      </c>
      <c r="E28" s="218">
        <v>796337</v>
      </c>
      <c r="F28" s="218">
        <v>1282600</v>
      </c>
      <c r="G28" s="218" t="s">
        <v>867</v>
      </c>
      <c r="H28" s="218">
        <v>25407690</v>
      </c>
      <c r="I28" s="218"/>
      <c r="J28" s="218">
        <v>23911972</v>
      </c>
      <c r="K28" s="218">
        <v>825838</v>
      </c>
      <c r="L28" s="233">
        <v>6.040001366553969</v>
      </c>
      <c r="M28" s="218">
        <v>818033</v>
      </c>
      <c r="N28" s="233">
        <v>2.7244746884798774</v>
      </c>
      <c r="O28" s="218">
        <v>1422900</v>
      </c>
      <c r="P28" t="s">
        <v>867</v>
      </c>
      <c r="Q28" s="233">
        <v>10.93871822859816</v>
      </c>
      <c r="R28" s="218">
        <v>26978743</v>
      </c>
      <c r="S28"/>
      <c r="T28" s="234">
        <v>1571053</v>
      </c>
      <c r="U28" s="233">
        <v>6.18</v>
      </c>
      <c r="W28" s="219"/>
    </row>
    <row r="29" spans="1:23" ht="12.75">
      <c r="A29" s="208" t="s">
        <v>465</v>
      </c>
      <c r="B29" s="170">
        <v>20</v>
      </c>
      <c r="C29" s="218">
        <v>121259225</v>
      </c>
      <c r="D29" s="218" t="s">
        <v>867</v>
      </c>
      <c r="E29" s="218">
        <v>2281158</v>
      </c>
      <c r="F29" s="218">
        <v>12362144</v>
      </c>
      <c r="G29" s="218" t="s">
        <v>867</v>
      </c>
      <c r="H29" s="218">
        <v>135902527</v>
      </c>
      <c r="I29" s="218"/>
      <c r="J29" s="218">
        <v>124290706</v>
      </c>
      <c r="K29" s="218">
        <v>1491488</v>
      </c>
      <c r="L29" s="233">
        <v>3.729999923717144</v>
      </c>
      <c r="M29" s="218">
        <v>2339160</v>
      </c>
      <c r="N29" s="233">
        <v>2.5426559668378954</v>
      </c>
      <c r="O29" s="218">
        <v>11788259</v>
      </c>
      <c r="P29" t="s">
        <v>867</v>
      </c>
      <c r="Q29" s="233">
        <v>-4.6422772619377355</v>
      </c>
      <c r="R29" s="218">
        <v>139909613</v>
      </c>
      <c r="S29"/>
      <c r="T29" s="234">
        <v>4007086</v>
      </c>
      <c r="U29" s="233">
        <v>2.9499999999999997</v>
      </c>
      <c r="W29" s="219"/>
    </row>
    <row r="30" spans="1:23" ht="12.75">
      <c r="A30" s="208" t="s">
        <v>466</v>
      </c>
      <c r="B30" s="170">
        <v>21</v>
      </c>
      <c r="C30" s="218">
        <v>8087275</v>
      </c>
      <c r="D30" s="218" t="s">
        <v>867</v>
      </c>
      <c r="E30" s="218">
        <v>1031295</v>
      </c>
      <c r="F30" s="218">
        <v>881500</v>
      </c>
      <c r="G30" s="218" t="s">
        <v>867</v>
      </c>
      <c r="H30" s="218">
        <v>10000070</v>
      </c>
      <c r="I30" s="218"/>
      <c r="J30" s="218">
        <v>8289457</v>
      </c>
      <c r="K30" s="218">
        <v>120500</v>
      </c>
      <c r="L30" s="233">
        <v>3.9899966305090406</v>
      </c>
      <c r="M30" s="218">
        <v>1020613</v>
      </c>
      <c r="N30" s="233">
        <v>-1.0357851051348061</v>
      </c>
      <c r="O30" s="218">
        <v>931585</v>
      </c>
      <c r="P30" t="s">
        <v>867</v>
      </c>
      <c r="Q30" s="233">
        <v>5.681792399319342</v>
      </c>
      <c r="R30" s="218">
        <v>10362155</v>
      </c>
      <c r="S30"/>
      <c r="T30" s="234">
        <v>362085</v>
      </c>
      <c r="U30" s="233">
        <v>3.62</v>
      </c>
      <c r="W30" s="219"/>
    </row>
    <row r="31" spans="1:23" ht="12.75">
      <c r="A31" s="208" t="s">
        <v>467</v>
      </c>
      <c r="B31" s="170">
        <v>22</v>
      </c>
      <c r="C31" s="218">
        <v>5504297</v>
      </c>
      <c r="D31" s="218" t="s">
        <v>867</v>
      </c>
      <c r="E31" s="218">
        <v>149233</v>
      </c>
      <c r="F31" s="218">
        <v>317000</v>
      </c>
      <c r="G31" s="218" t="s">
        <v>867</v>
      </c>
      <c r="H31" s="218">
        <v>5970530</v>
      </c>
      <c r="I31" s="218"/>
      <c r="J31" s="218">
        <v>5641904</v>
      </c>
      <c r="K31" s="218">
        <v>47887</v>
      </c>
      <c r="L31" s="233">
        <v>3.3699853042086936</v>
      </c>
      <c r="M31" s="218">
        <v>139748</v>
      </c>
      <c r="N31" s="233">
        <v>-6.355832825179418</v>
      </c>
      <c r="O31" s="218">
        <v>359000</v>
      </c>
      <c r="P31" t="s">
        <v>867</v>
      </c>
      <c r="Q31" s="233">
        <v>13.249211356466876</v>
      </c>
      <c r="R31" s="218">
        <v>6188539</v>
      </c>
      <c r="S31"/>
      <c r="T31" s="234">
        <v>218009</v>
      </c>
      <c r="U31" s="233">
        <v>3.65</v>
      </c>
      <c r="W31" s="219"/>
    </row>
    <row r="32" spans="1:23" ht="12.75">
      <c r="A32" s="208" t="s">
        <v>468</v>
      </c>
      <c r="B32" s="170">
        <v>23</v>
      </c>
      <c r="C32" s="218">
        <v>69820484</v>
      </c>
      <c r="D32" s="218" t="s">
        <v>867</v>
      </c>
      <c r="E32" s="218">
        <v>2071869</v>
      </c>
      <c r="F32" s="218">
        <v>4882101</v>
      </c>
      <c r="G32" s="218" t="s">
        <v>867</v>
      </c>
      <c r="H32" s="218">
        <v>76774454</v>
      </c>
      <c r="I32" s="218"/>
      <c r="J32" s="218">
        <v>71565996</v>
      </c>
      <c r="K32" s="218">
        <v>1864207</v>
      </c>
      <c r="L32" s="233">
        <v>5.169999967344827</v>
      </c>
      <c r="M32" s="218">
        <v>2196599</v>
      </c>
      <c r="N32" s="233">
        <v>6.020168263534036</v>
      </c>
      <c r="O32" s="218">
        <v>5014518</v>
      </c>
      <c r="P32" t="s">
        <v>867</v>
      </c>
      <c r="Q32" s="233">
        <v>2.712295382664144</v>
      </c>
      <c r="R32" s="218">
        <v>80641320</v>
      </c>
      <c r="S32"/>
      <c r="T32" s="234">
        <v>3866866</v>
      </c>
      <c r="U32" s="233">
        <v>5.04</v>
      </c>
      <c r="W32" s="219"/>
    </row>
    <row r="33" spans="1:23" ht="12.75">
      <c r="A33" s="208" t="s">
        <v>469</v>
      </c>
      <c r="B33" s="170">
        <v>24</v>
      </c>
      <c r="C33" s="218">
        <v>27507359</v>
      </c>
      <c r="D33" s="218" t="s">
        <v>867</v>
      </c>
      <c r="E33" s="218">
        <v>1910869</v>
      </c>
      <c r="F33" s="218">
        <v>2628700</v>
      </c>
      <c r="G33" s="218" t="s">
        <v>867</v>
      </c>
      <c r="H33" s="218">
        <v>32046928</v>
      </c>
      <c r="I33" s="218"/>
      <c r="J33" s="218">
        <v>28195043</v>
      </c>
      <c r="K33" s="218">
        <v>500634</v>
      </c>
      <c r="L33" s="233">
        <v>4.320000331547641</v>
      </c>
      <c r="M33" s="218">
        <v>1956297</v>
      </c>
      <c r="N33" s="233">
        <v>2.3773476884077347</v>
      </c>
      <c r="O33" s="218">
        <v>2771293</v>
      </c>
      <c r="P33" t="s">
        <v>867</v>
      </c>
      <c r="Q33" s="233">
        <v>5.424468368395024</v>
      </c>
      <c r="R33" s="218">
        <v>33423267</v>
      </c>
      <c r="S33"/>
      <c r="T33" s="234">
        <v>1376339</v>
      </c>
      <c r="U33" s="233">
        <v>4.29</v>
      </c>
      <c r="W33" s="219"/>
    </row>
    <row r="34" spans="1:23" ht="12.75">
      <c r="A34" s="208" t="s">
        <v>470</v>
      </c>
      <c r="B34" s="170">
        <v>25</v>
      </c>
      <c r="C34" s="218">
        <v>39837833</v>
      </c>
      <c r="D34" s="218" t="s">
        <v>867</v>
      </c>
      <c r="E34" s="218">
        <v>1755314</v>
      </c>
      <c r="F34" s="218">
        <v>3420633</v>
      </c>
      <c r="G34" s="218" t="s">
        <v>867</v>
      </c>
      <c r="H34" s="218">
        <v>45013780</v>
      </c>
      <c r="I34" s="218"/>
      <c r="J34" s="218">
        <v>40833779</v>
      </c>
      <c r="K34" s="218">
        <v>693178</v>
      </c>
      <c r="L34" s="233">
        <v>4.239999700786938</v>
      </c>
      <c r="M34" s="218">
        <v>1802659</v>
      </c>
      <c r="N34" s="233">
        <v>2.697238214929067</v>
      </c>
      <c r="O34" s="218">
        <v>3548299</v>
      </c>
      <c r="P34" t="s">
        <v>867</v>
      </c>
      <c r="Q34" s="233">
        <v>3.7322331860798865</v>
      </c>
      <c r="R34" s="218">
        <v>46877915</v>
      </c>
      <c r="S34"/>
      <c r="T34" s="234">
        <v>1864135</v>
      </c>
      <c r="U34" s="233">
        <v>4.14</v>
      </c>
      <c r="W34" s="219"/>
    </row>
    <row r="35" spans="1:23" ht="12.75">
      <c r="A35" s="208" t="s">
        <v>471</v>
      </c>
      <c r="B35" s="170">
        <v>26</v>
      </c>
      <c r="C35" s="218">
        <v>76474758</v>
      </c>
      <c r="D35" s="218" t="s">
        <v>867</v>
      </c>
      <c r="E35" s="218">
        <v>2334595</v>
      </c>
      <c r="F35" s="218">
        <v>4193000</v>
      </c>
      <c r="G35" s="218" t="s">
        <v>867</v>
      </c>
      <c r="H35" s="218">
        <v>83002353</v>
      </c>
      <c r="I35" s="218"/>
      <c r="J35" s="218">
        <v>78386627</v>
      </c>
      <c r="K35" s="218">
        <v>1338308</v>
      </c>
      <c r="L35" s="233">
        <v>4.249999718861484</v>
      </c>
      <c r="M35" s="218">
        <v>2397629</v>
      </c>
      <c r="N35" s="233">
        <v>2.699997215791176</v>
      </c>
      <c r="O35" s="218">
        <v>3910195</v>
      </c>
      <c r="P35" t="s">
        <v>867</v>
      </c>
      <c r="Q35" s="233">
        <v>-6.744693536847127</v>
      </c>
      <c r="R35" s="218">
        <v>86032759</v>
      </c>
      <c r="S35"/>
      <c r="T35" s="234">
        <v>3030406</v>
      </c>
      <c r="U35" s="233">
        <v>3.65</v>
      </c>
      <c r="W35" s="219"/>
    </row>
    <row r="36" spans="1:23" ht="12.75">
      <c r="A36" s="208" t="s">
        <v>472</v>
      </c>
      <c r="B36" s="170">
        <v>27</v>
      </c>
      <c r="C36" s="218">
        <v>8536059</v>
      </c>
      <c r="D36" s="218" t="s">
        <v>867</v>
      </c>
      <c r="E36" s="218">
        <v>658924</v>
      </c>
      <c r="F36" s="218">
        <v>737605</v>
      </c>
      <c r="G36" s="218" t="s">
        <v>867</v>
      </c>
      <c r="H36" s="218">
        <v>9932588</v>
      </c>
      <c r="I36" s="218"/>
      <c r="J36" s="218">
        <v>8749460</v>
      </c>
      <c r="K36" s="218">
        <v>159624</v>
      </c>
      <c r="L36" s="233">
        <v>4.369990882209225</v>
      </c>
      <c r="M36" s="218">
        <v>675770</v>
      </c>
      <c r="N36" s="233">
        <v>2.556592262537106</v>
      </c>
      <c r="O36" s="218">
        <v>737605</v>
      </c>
      <c r="P36" t="s">
        <v>867</v>
      </c>
      <c r="Q36" s="233">
        <v>0</v>
      </c>
      <c r="R36" s="218">
        <v>10322459</v>
      </c>
      <c r="S36"/>
      <c r="T36" s="234">
        <v>389871</v>
      </c>
      <c r="U36" s="233">
        <v>3.93</v>
      </c>
      <c r="W36" s="219"/>
    </row>
    <row r="37" spans="1:23" ht="12.75">
      <c r="A37" s="208" t="s">
        <v>473</v>
      </c>
      <c r="B37" s="170">
        <v>28</v>
      </c>
      <c r="C37" s="218">
        <v>11548875</v>
      </c>
      <c r="D37" s="218" t="s">
        <v>867</v>
      </c>
      <c r="E37" s="218">
        <v>208459</v>
      </c>
      <c r="F37" s="218">
        <v>714068</v>
      </c>
      <c r="G37" s="218" t="s">
        <v>867</v>
      </c>
      <c r="H37" s="218">
        <v>12471402</v>
      </c>
      <c r="I37" s="218"/>
      <c r="J37" s="218">
        <v>11837597</v>
      </c>
      <c r="K37" s="218">
        <v>314129</v>
      </c>
      <c r="L37" s="233">
        <v>5.219997618815685</v>
      </c>
      <c r="M37" s="218">
        <v>214087</v>
      </c>
      <c r="N37" s="233">
        <v>2.699811473719053</v>
      </c>
      <c r="O37" s="218">
        <v>758795</v>
      </c>
      <c r="P37" t="s">
        <v>867</v>
      </c>
      <c r="Q37" s="233">
        <v>6.263689172459766</v>
      </c>
      <c r="R37" s="218">
        <v>13124608</v>
      </c>
      <c r="S37"/>
      <c r="T37" s="234">
        <v>653206</v>
      </c>
      <c r="U37" s="233">
        <v>5.24</v>
      </c>
      <c r="W37" s="219"/>
    </row>
    <row r="38" spans="1:23" ht="12.75">
      <c r="A38" s="208" t="s">
        <v>474</v>
      </c>
      <c r="B38" s="170">
        <v>29</v>
      </c>
      <c r="C38" s="218">
        <v>4355366</v>
      </c>
      <c r="D38" s="218" t="s">
        <v>867</v>
      </c>
      <c r="E38" s="218">
        <v>321030</v>
      </c>
      <c r="F38" s="218">
        <v>361500</v>
      </c>
      <c r="G38" s="218" t="s">
        <v>867</v>
      </c>
      <c r="H38" s="218">
        <v>5037896</v>
      </c>
      <c r="I38" s="218"/>
      <c r="J38" s="218">
        <v>4464250</v>
      </c>
      <c r="K38" s="218">
        <v>35278</v>
      </c>
      <c r="L38" s="233">
        <v>3.3099858886715836</v>
      </c>
      <c r="M38" s="218">
        <v>328672</v>
      </c>
      <c r="N38" s="233">
        <v>2.380462885088621</v>
      </c>
      <c r="O38" s="218">
        <v>394100</v>
      </c>
      <c r="P38" t="s">
        <v>867</v>
      </c>
      <c r="Q38" s="233">
        <v>9.017980636237898</v>
      </c>
      <c r="R38" s="218">
        <v>5222300</v>
      </c>
      <c r="S38"/>
      <c r="T38" s="234">
        <v>184404</v>
      </c>
      <c r="U38" s="233">
        <v>3.66</v>
      </c>
      <c r="W38" s="219"/>
    </row>
    <row r="39" spans="1:23" ht="12.75">
      <c r="A39" s="208" t="s">
        <v>475</v>
      </c>
      <c r="B39" s="170">
        <v>30</v>
      </c>
      <c r="C39" s="218">
        <v>103596037</v>
      </c>
      <c r="D39" s="218" t="s">
        <v>867</v>
      </c>
      <c r="E39" s="218">
        <v>6038076</v>
      </c>
      <c r="F39" s="218">
        <v>6783067</v>
      </c>
      <c r="G39" s="218" t="s">
        <v>867</v>
      </c>
      <c r="H39" s="218">
        <v>116417180</v>
      </c>
      <c r="I39" s="218"/>
      <c r="J39" s="218">
        <v>106185938</v>
      </c>
      <c r="K39" s="218">
        <v>1875088</v>
      </c>
      <c r="L39" s="233">
        <v>4.3099998120584475</v>
      </c>
      <c r="M39" s="218">
        <v>6201104</v>
      </c>
      <c r="N39" s="233">
        <v>2.699999138798518</v>
      </c>
      <c r="O39" s="218">
        <v>7131917</v>
      </c>
      <c r="P39" t="s">
        <v>867</v>
      </c>
      <c r="Q39" s="233">
        <v>5.142953770027629</v>
      </c>
      <c r="R39" s="218">
        <v>121394047</v>
      </c>
      <c r="S39"/>
      <c r="T39" s="234">
        <v>4976867</v>
      </c>
      <c r="U39" s="233">
        <v>4.279999999999999</v>
      </c>
      <c r="W39" s="219"/>
    </row>
    <row r="40" spans="1:23" ht="12.75">
      <c r="A40" s="208" t="s">
        <v>476</v>
      </c>
      <c r="B40" s="170">
        <v>31</v>
      </c>
      <c r="C40" s="218">
        <v>134931118</v>
      </c>
      <c r="D40" s="218" t="s">
        <v>867</v>
      </c>
      <c r="E40" s="218">
        <v>6147413</v>
      </c>
      <c r="F40" s="218">
        <v>8263000</v>
      </c>
      <c r="G40" s="218" t="s">
        <v>867</v>
      </c>
      <c r="H40" s="218">
        <v>149341531</v>
      </c>
      <c r="I40" s="218"/>
      <c r="J40" s="218">
        <v>138304396</v>
      </c>
      <c r="K40" s="218">
        <v>2901019</v>
      </c>
      <c r="L40" s="233">
        <v>4.650000009634546</v>
      </c>
      <c r="M40" s="218">
        <v>6320467</v>
      </c>
      <c r="N40" s="233">
        <v>2.8150703393443712</v>
      </c>
      <c r="O40" s="218">
        <v>8665000</v>
      </c>
      <c r="P40" t="s">
        <v>867</v>
      </c>
      <c r="Q40" s="233">
        <v>4.8650611158174994</v>
      </c>
      <c r="R40" s="218">
        <v>156190882</v>
      </c>
      <c r="S40"/>
      <c r="T40" s="234">
        <v>6849351</v>
      </c>
      <c r="U40" s="233">
        <v>4.590000000000001</v>
      </c>
      <c r="W40" s="219"/>
    </row>
    <row r="41" spans="1:23" ht="12.75">
      <c r="A41" s="208" t="s">
        <v>477</v>
      </c>
      <c r="B41" s="170">
        <v>32</v>
      </c>
      <c r="C41" s="218">
        <v>18738701</v>
      </c>
      <c r="D41" s="218" t="s">
        <v>867</v>
      </c>
      <c r="E41" s="218">
        <v>1441741</v>
      </c>
      <c r="F41" s="218">
        <v>1105000</v>
      </c>
      <c r="G41" s="218" t="s">
        <v>867</v>
      </c>
      <c r="H41" s="218">
        <v>21285442</v>
      </c>
      <c r="I41" s="218"/>
      <c r="J41" s="218">
        <v>19207169</v>
      </c>
      <c r="K41" s="218">
        <v>331675</v>
      </c>
      <c r="L41" s="233">
        <v>4.270002493769446</v>
      </c>
      <c r="M41" s="218">
        <v>1478649</v>
      </c>
      <c r="N41" s="233">
        <v>2.5599604922104593</v>
      </c>
      <c r="O41" s="218">
        <v>1160000</v>
      </c>
      <c r="P41" t="s">
        <v>867</v>
      </c>
      <c r="Q41" s="233">
        <v>4.97737556561086</v>
      </c>
      <c r="R41" s="218">
        <v>22177493</v>
      </c>
      <c r="S41"/>
      <c r="T41" s="234">
        <v>892051</v>
      </c>
      <c r="U41" s="233">
        <v>4.19</v>
      </c>
      <c r="W41" s="219"/>
    </row>
    <row r="42" spans="1:23" ht="12.75">
      <c r="A42" s="208" t="s">
        <v>478</v>
      </c>
      <c r="B42" s="170">
        <v>33</v>
      </c>
      <c r="C42" s="218">
        <v>2521152</v>
      </c>
      <c r="D42" s="218" t="s">
        <v>867</v>
      </c>
      <c r="E42" s="218">
        <v>155693</v>
      </c>
      <c r="F42" s="218">
        <v>438400</v>
      </c>
      <c r="G42" s="218" t="s">
        <v>867</v>
      </c>
      <c r="H42" s="218">
        <v>3115245</v>
      </c>
      <c r="I42" s="218"/>
      <c r="J42" s="218">
        <v>2584181</v>
      </c>
      <c r="K42" s="218">
        <v>27733</v>
      </c>
      <c r="L42" s="233">
        <v>3.6000209428070975</v>
      </c>
      <c r="M42" s="218">
        <v>154493</v>
      </c>
      <c r="N42" s="233">
        <v>-0.7707475609051145</v>
      </c>
      <c r="O42" s="218">
        <v>437800</v>
      </c>
      <c r="P42" t="s">
        <v>867</v>
      </c>
      <c r="Q42" s="233">
        <v>-0.13686131386861314</v>
      </c>
      <c r="R42" s="218">
        <v>3204207</v>
      </c>
      <c r="S42"/>
      <c r="T42" s="234">
        <v>88962</v>
      </c>
      <c r="U42" s="233">
        <v>2.86</v>
      </c>
      <c r="W42" s="219"/>
    </row>
    <row r="43" spans="1:23" ht="12.75">
      <c r="A43" s="208" t="s">
        <v>479</v>
      </c>
      <c r="B43" s="170">
        <v>34</v>
      </c>
      <c r="C43" s="218">
        <v>19148000</v>
      </c>
      <c r="D43" s="218" t="s">
        <v>867</v>
      </c>
      <c r="E43" s="218">
        <v>215192</v>
      </c>
      <c r="F43" s="218">
        <v>958000</v>
      </c>
      <c r="G43" s="218" t="s">
        <v>867</v>
      </c>
      <c r="H43" s="218">
        <v>20321192</v>
      </c>
      <c r="I43" s="218"/>
      <c r="J43" s="218">
        <v>19626700</v>
      </c>
      <c r="K43" s="218">
        <v>348494</v>
      </c>
      <c r="L43" s="233">
        <v>4.320002088991017</v>
      </c>
      <c r="M43" s="218">
        <v>221322</v>
      </c>
      <c r="N43" s="233">
        <v>2.848618907766088</v>
      </c>
      <c r="O43" s="218">
        <v>975438</v>
      </c>
      <c r="P43" t="s">
        <v>867</v>
      </c>
      <c r="Q43" s="233">
        <v>1.8202505219206682</v>
      </c>
      <c r="R43" s="218">
        <v>21171954</v>
      </c>
      <c r="S43"/>
      <c r="T43" s="234">
        <v>850762</v>
      </c>
      <c r="U43" s="233">
        <v>4.19</v>
      </c>
      <c r="W43" s="219"/>
    </row>
    <row r="44" spans="1:23" ht="12.75">
      <c r="A44" s="208" t="s">
        <v>480</v>
      </c>
      <c r="B44" s="170">
        <v>35</v>
      </c>
      <c r="C44" s="218">
        <v>2350783055</v>
      </c>
      <c r="D44" s="218" t="s">
        <v>867</v>
      </c>
      <c r="E44" s="218">
        <v>196210997</v>
      </c>
      <c r="F44" s="218">
        <v>347332088.21</v>
      </c>
      <c r="G44" s="218" t="s">
        <v>867</v>
      </c>
      <c r="H44" s="218">
        <v>2894326140.21</v>
      </c>
      <c r="I44" s="218"/>
      <c r="J44" s="218">
        <v>2409552631</v>
      </c>
      <c r="K44" s="218">
        <v>86038660</v>
      </c>
      <c r="L44" s="233">
        <v>6.159999992002665</v>
      </c>
      <c r="M44" s="218">
        <v>201571761</v>
      </c>
      <c r="N44" s="233">
        <v>2.732142480270869</v>
      </c>
      <c r="O44" s="218">
        <v>354823496</v>
      </c>
      <c r="P44" t="s">
        <v>867</v>
      </c>
      <c r="Q44" s="233">
        <v>2.156842988106141</v>
      </c>
      <c r="R44" s="218">
        <v>3051986548</v>
      </c>
      <c r="S44"/>
      <c r="T44" s="234">
        <v>157660407.78999996</v>
      </c>
      <c r="U44" s="233">
        <v>5.45</v>
      </c>
      <c r="W44" s="219"/>
    </row>
    <row r="45" spans="1:23" ht="12.75">
      <c r="A45" s="208" t="s">
        <v>481</v>
      </c>
      <c r="B45" s="170">
        <v>36</v>
      </c>
      <c r="C45" s="218">
        <v>44258927</v>
      </c>
      <c r="D45" s="218" t="s">
        <v>867</v>
      </c>
      <c r="E45" s="218">
        <v>2089093</v>
      </c>
      <c r="F45" s="218">
        <v>4229675.67</v>
      </c>
      <c r="G45" s="218" t="s">
        <v>867</v>
      </c>
      <c r="H45" s="218">
        <v>50577695.67</v>
      </c>
      <c r="I45" s="218"/>
      <c r="J45" s="218">
        <v>45365400</v>
      </c>
      <c r="K45" s="218">
        <v>646180</v>
      </c>
      <c r="L45" s="233">
        <v>3.959998849497639</v>
      </c>
      <c r="M45" s="218">
        <v>2130756</v>
      </c>
      <c r="N45" s="233">
        <v>1.994310449558732</v>
      </c>
      <c r="O45" s="218">
        <v>4411791</v>
      </c>
      <c r="P45" t="s">
        <v>867</v>
      </c>
      <c r="Q45" s="233">
        <v>4.305657081267418</v>
      </c>
      <c r="R45" s="218">
        <v>52554127</v>
      </c>
      <c r="S45"/>
      <c r="T45" s="234">
        <v>1976431.3299999982</v>
      </c>
      <c r="U45" s="233">
        <v>3.91</v>
      </c>
      <c r="W45" s="219"/>
    </row>
    <row r="46" spans="1:23" ht="12.75">
      <c r="A46" s="208" t="s">
        <v>482</v>
      </c>
      <c r="B46" s="170">
        <v>37</v>
      </c>
      <c r="C46" s="218">
        <v>19840525</v>
      </c>
      <c r="D46" s="218" t="s">
        <v>867</v>
      </c>
      <c r="E46" s="218">
        <v>263997</v>
      </c>
      <c r="F46" s="218">
        <v>1100500</v>
      </c>
      <c r="G46" s="218" t="s">
        <v>867</v>
      </c>
      <c r="H46" s="218">
        <v>21205022</v>
      </c>
      <c r="I46" s="218"/>
      <c r="J46" s="218">
        <v>20336538</v>
      </c>
      <c r="K46" s="218">
        <v>468236</v>
      </c>
      <c r="L46" s="233">
        <v>4.8599974043025576</v>
      </c>
      <c r="M46" s="218">
        <v>271177</v>
      </c>
      <c r="N46" s="233">
        <v>2.719727875695557</v>
      </c>
      <c r="O46" s="218">
        <v>1027000</v>
      </c>
      <c r="P46" t="s">
        <v>867</v>
      </c>
      <c r="Q46" s="233">
        <v>-6.67878237164925</v>
      </c>
      <c r="R46" s="218">
        <v>22102951</v>
      </c>
      <c r="S46"/>
      <c r="T46" s="234">
        <v>897929</v>
      </c>
      <c r="U46" s="233">
        <v>4.2299999999999995</v>
      </c>
      <c r="W46" s="219"/>
    </row>
    <row r="47" spans="1:23" ht="12.75">
      <c r="A47" s="208" t="s">
        <v>483</v>
      </c>
      <c r="B47" s="170">
        <v>38</v>
      </c>
      <c r="C47" s="218">
        <v>23671993</v>
      </c>
      <c r="D47" s="218" t="s">
        <v>867</v>
      </c>
      <c r="E47" s="218">
        <v>651358</v>
      </c>
      <c r="F47" s="218">
        <v>1635000</v>
      </c>
      <c r="G47" s="218" t="s">
        <v>867</v>
      </c>
      <c r="H47" s="218">
        <v>25958351</v>
      </c>
      <c r="I47" s="218"/>
      <c r="J47" s="218">
        <v>24263793</v>
      </c>
      <c r="K47" s="218">
        <v>227251</v>
      </c>
      <c r="L47" s="233">
        <v>3.4600001782697385</v>
      </c>
      <c r="M47" s="218">
        <v>671662</v>
      </c>
      <c r="N47" s="233">
        <v>3.1171797997414634</v>
      </c>
      <c r="O47" s="218">
        <v>1867000</v>
      </c>
      <c r="P47" t="s">
        <v>867</v>
      </c>
      <c r="Q47" s="233">
        <v>14.18960244648318</v>
      </c>
      <c r="R47" s="218">
        <v>27029706</v>
      </c>
      <c r="S47"/>
      <c r="T47" s="234">
        <v>1071355</v>
      </c>
      <c r="U47" s="233">
        <v>4.130000000000001</v>
      </c>
      <c r="W47" s="219"/>
    </row>
    <row r="48" spans="1:23" ht="12.75">
      <c r="A48" s="208" t="s">
        <v>484</v>
      </c>
      <c r="B48" s="170">
        <v>39</v>
      </c>
      <c r="C48" s="218">
        <v>12000542</v>
      </c>
      <c r="D48" s="218" t="s">
        <v>867</v>
      </c>
      <c r="E48" s="218">
        <v>354164</v>
      </c>
      <c r="F48" s="218">
        <v>1716000</v>
      </c>
      <c r="G48" s="218" t="s">
        <v>867</v>
      </c>
      <c r="H48" s="218">
        <v>14070706</v>
      </c>
      <c r="I48" s="218"/>
      <c r="J48" s="218">
        <v>12300556</v>
      </c>
      <c r="K48" s="218">
        <v>307214</v>
      </c>
      <c r="L48" s="233">
        <v>5.060004789783662</v>
      </c>
      <c r="M48" s="218">
        <v>363726</v>
      </c>
      <c r="N48" s="233">
        <v>2.6998791520312624</v>
      </c>
      <c r="O48" s="218">
        <v>1841000</v>
      </c>
      <c r="P48" t="s">
        <v>867</v>
      </c>
      <c r="Q48" s="233">
        <v>7.284382284382285</v>
      </c>
      <c r="R48" s="218">
        <v>14812496</v>
      </c>
      <c r="S48"/>
      <c r="T48" s="234">
        <v>741790</v>
      </c>
      <c r="U48" s="233">
        <v>5.27</v>
      </c>
      <c r="W48" s="219"/>
    </row>
    <row r="49" spans="1:23" ht="12.75">
      <c r="A49" s="208" t="s">
        <v>485</v>
      </c>
      <c r="B49" s="170">
        <v>40</v>
      </c>
      <c r="C49" s="218">
        <v>92686291</v>
      </c>
      <c r="D49" s="218" t="s">
        <v>867</v>
      </c>
      <c r="E49" s="218">
        <v>5943123</v>
      </c>
      <c r="F49" s="218">
        <v>13200000</v>
      </c>
      <c r="G49" s="218" t="s">
        <v>867</v>
      </c>
      <c r="H49" s="218">
        <v>111829414</v>
      </c>
      <c r="I49" s="218"/>
      <c r="J49" s="218">
        <v>95003448</v>
      </c>
      <c r="K49" s="218">
        <v>1177116</v>
      </c>
      <c r="L49" s="233">
        <v>3.769999815830369</v>
      </c>
      <c r="M49" s="218">
        <v>6105815</v>
      </c>
      <c r="N49" s="233">
        <v>2.737483306335743</v>
      </c>
      <c r="O49" s="218">
        <v>14824000</v>
      </c>
      <c r="P49" t="s">
        <v>867</v>
      </c>
      <c r="Q49" s="233">
        <v>12.303030303030303</v>
      </c>
      <c r="R49" s="218">
        <v>117110379</v>
      </c>
      <c r="S49"/>
      <c r="T49" s="234">
        <v>5280965</v>
      </c>
      <c r="U49" s="233">
        <v>4.72</v>
      </c>
      <c r="W49" s="219"/>
    </row>
    <row r="50" spans="1:23" ht="12.75">
      <c r="A50" s="208" t="s">
        <v>486</v>
      </c>
      <c r="B50" s="170">
        <v>41</v>
      </c>
      <c r="C50" s="218">
        <v>27817378</v>
      </c>
      <c r="D50" s="218" t="s">
        <v>867</v>
      </c>
      <c r="E50" s="218">
        <v>744621</v>
      </c>
      <c r="F50" s="218">
        <v>3130975</v>
      </c>
      <c r="G50" s="218" t="s">
        <v>867</v>
      </c>
      <c r="H50" s="218">
        <v>31692974</v>
      </c>
      <c r="I50" s="218"/>
      <c r="J50" s="218">
        <v>28512812</v>
      </c>
      <c r="K50" s="218">
        <v>356062</v>
      </c>
      <c r="L50" s="233">
        <v>3.779996806312946</v>
      </c>
      <c r="M50" s="218">
        <v>721024</v>
      </c>
      <c r="N50" s="233">
        <v>-3.1689946966309037</v>
      </c>
      <c r="O50" s="218">
        <v>3425684</v>
      </c>
      <c r="P50" t="s">
        <v>867</v>
      </c>
      <c r="Q50" s="233">
        <v>9.412690934932408</v>
      </c>
      <c r="R50" s="218">
        <v>33015582</v>
      </c>
      <c r="S50"/>
      <c r="T50" s="234">
        <v>1322608</v>
      </c>
      <c r="U50" s="233">
        <v>4.17</v>
      </c>
      <c r="W50" s="219"/>
    </row>
    <row r="51" spans="1:23" ht="12.75">
      <c r="A51" s="208" t="s">
        <v>487</v>
      </c>
      <c r="B51" s="170">
        <v>42</v>
      </c>
      <c r="C51" s="218">
        <v>39152303</v>
      </c>
      <c r="D51" s="218" t="s">
        <v>867</v>
      </c>
      <c r="E51" s="218">
        <v>4061300</v>
      </c>
      <c r="F51" s="218">
        <v>3969237.25</v>
      </c>
      <c r="G51" s="218" t="s">
        <v>867</v>
      </c>
      <c r="H51" s="218">
        <v>47182840.25</v>
      </c>
      <c r="I51" s="218"/>
      <c r="J51" s="218">
        <v>40131111</v>
      </c>
      <c r="K51" s="218">
        <v>912249</v>
      </c>
      <c r="L51" s="233">
        <v>4.830001954163462</v>
      </c>
      <c r="M51" s="218">
        <v>4192235</v>
      </c>
      <c r="N51" s="233">
        <v>3.2239676950730063</v>
      </c>
      <c r="O51" s="218">
        <v>4130782</v>
      </c>
      <c r="P51" t="s">
        <v>867</v>
      </c>
      <c r="Q51" s="233">
        <v>4.069919226924518</v>
      </c>
      <c r="R51" s="218">
        <v>49366377</v>
      </c>
      <c r="S51"/>
      <c r="T51" s="234">
        <v>2183536.75</v>
      </c>
      <c r="U51" s="233">
        <v>4.63</v>
      </c>
      <c r="W51" s="219"/>
    </row>
    <row r="52" spans="1:23" ht="12.75">
      <c r="A52" s="208" t="s">
        <v>488</v>
      </c>
      <c r="B52" s="170">
        <v>43</v>
      </c>
      <c r="C52" s="218">
        <v>7485472</v>
      </c>
      <c r="D52" s="218" t="s">
        <v>867</v>
      </c>
      <c r="E52" s="218">
        <v>481799</v>
      </c>
      <c r="F52" s="218">
        <v>654025</v>
      </c>
      <c r="G52" s="218" t="s">
        <v>867</v>
      </c>
      <c r="H52" s="218">
        <v>8621296</v>
      </c>
      <c r="I52" s="218"/>
      <c r="J52" s="218">
        <v>7672609</v>
      </c>
      <c r="K52" s="218">
        <v>83089</v>
      </c>
      <c r="L52" s="233">
        <v>3.610006155924436</v>
      </c>
      <c r="M52" s="218">
        <v>494394</v>
      </c>
      <c r="N52" s="233">
        <v>2.6141606769627996</v>
      </c>
      <c r="O52" s="218">
        <v>668394.48</v>
      </c>
      <c r="P52" t="s">
        <v>867</v>
      </c>
      <c r="Q52" s="233">
        <v>2.197084209319213</v>
      </c>
      <c r="R52" s="218">
        <v>8918486.48</v>
      </c>
      <c r="S52"/>
      <c r="T52" s="234">
        <v>297190.48000000045</v>
      </c>
      <c r="U52" s="233">
        <v>3.45</v>
      </c>
      <c r="W52" s="219"/>
    </row>
    <row r="53" spans="1:23" ht="12.75">
      <c r="A53" s="208" t="s">
        <v>489</v>
      </c>
      <c r="B53" s="170">
        <v>44</v>
      </c>
      <c r="C53" s="218">
        <v>143674763</v>
      </c>
      <c r="D53" s="218" t="s">
        <v>867</v>
      </c>
      <c r="E53" s="218">
        <v>21649430</v>
      </c>
      <c r="F53" s="218">
        <v>13583693</v>
      </c>
      <c r="G53" s="218" t="s">
        <v>867</v>
      </c>
      <c r="H53" s="218">
        <v>178907886</v>
      </c>
      <c r="I53" s="218"/>
      <c r="J53" s="218">
        <v>147266632</v>
      </c>
      <c r="K53" s="218">
        <v>2428103</v>
      </c>
      <c r="L53" s="233">
        <v>4.189999603479422</v>
      </c>
      <c r="M53" s="218">
        <v>22233977</v>
      </c>
      <c r="N53" s="233">
        <v>2.7000572301441657</v>
      </c>
      <c r="O53" s="218">
        <v>14865000</v>
      </c>
      <c r="P53" t="s">
        <v>867</v>
      </c>
      <c r="Q53" s="233">
        <v>9.432685205709522</v>
      </c>
      <c r="R53" s="218">
        <v>186793712</v>
      </c>
      <c r="S53"/>
      <c r="T53" s="234">
        <v>7885826</v>
      </c>
      <c r="U53" s="233">
        <v>4.41</v>
      </c>
      <c r="W53" s="219"/>
    </row>
    <row r="54" spans="1:23" ht="12.75">
      <c r="A54" s="208" t="s">
        <v>490</v>
      </c>
      <c r="B54" s="170">
        <v>45</v>
      </c>
      <c r="C54" s="218">
        <v>5449013</v>
      </c>
      <c r="D54" s="218" t="s">
        <v>867</v>
      </c>
      <c r="E54" s="218">
        <v>607842</v>
      </c>
      <c r="F54" s="218">
        <v>437104.17</v>
      </c>
      <c r="G54" s="218" t="s">
        <v>867</v>
      </c>
      <c r="H54" s="218">
        <v>6493959.17</v>
      </c>
      <c r="I54" s="218"/>
      <c r="J54" s="218">
        <v>5585238</v>
      </c>
      <c r="K54" s="218">
        <v>102441</v>
      </c>
      <c r="L54" s="233">
        <v>4.379985880011665</v>
      </c>
      <c r="M54" s="218">
        <v>611130</v>
      </c>
      <c r="N54" s="233">
        <v>0.5409300443207281</v>
      </c>
      <c r="O54" s="218">
        <v>569759.95</v>
      </c>
      <c r="P54" t="s">
        <v>867</v>
      </c>
      <c r="Q54" s="233">
        <v>30.348779331023074</v>
      </c>
      <c r="R54" s="218">
        <v>6868568.95</v>
      </c>
      <c r="S54"/>
      <c r="T54" s="234">
        <v>374609.78000000026</v>
      </c>
      <c r="U54" s="233">
        <v>5.7700000000000005</v>
      </c>
      <c r="W54" s="219"/>
    </row>
    <row r="55" spans="1:23" ht="12.75">
      <c r="A55" s="208" t="s">
        <v>491</v>
      </c>
      <c r="B55" s="170">
        <v>46</v>
      </c>
      <c r="C55" s="218">
        <v>203592137</v>
      </c>
      <c r="D55" s="218" t="s">
        <v>867</v>
      </c>
      <c r="E55" s="218">
        <v>6564518</v>
      </c>
      <c r="F55" s="218">
        <v>15454885</v>
      </c>
      <c r="G55" s="218" t="s">
        <v>867</v>
      </c>
      <c r="H55" s="218">
        <v>225611540</v>
      </c>
      <c r="I55" s="218"/>
      <c r="J55" s="218">
        <v>208681940</v>
      </c>
      <c r="K55" s="218">
        <v>2728135</v>
      </c>
      <c r="L55" s="233">
        <v>3.8399999701363714</v>
      </c>
      <c r="M55" s="218">
        <v>6741760</v>
      </c>
      <c r="N55" s="233">
        <v>2.7000002132677525</v>
      </c>
      <c r="O55" s="218">
        <v>15676822</v>
      </c>
      <c r="P55" t="s">
        <v>867</v>
      </c>
      <c r="Q55" s="233">
        <v>1.436031390722092</v>
      </c>
      <c r="R55" s="218">
        <v>233828657</v>
      </c>
      <c r="S55"/>
      <c r="T55" s="234">
        <v>8217117</v>
      </c>
      <c r="U55" s="233">
        <v>3.64</v>
      </c>
      <c r="W55" s="219"/>
    </row>
    <row r="56" spans="1:23" ht="12.75">
      <c r="A56" s="208" t="s">
        <v>492</v>
      </c>
      <c r="B56" s="170">
        <v>47</v>
      </c>
      <c r="C56" s="218">
        <v>3641719</v>
      </c>
      <c r="D56" s="218" t="s">
        <v>867</v>
      </c>
      <c r="E56" s="218">
        <v>319135</v>
      </c>
      <c r="F56" s="218">
        <v>189500</v>
      </c>
      <c r="G56" s="218" t="s">
        <v>867</v>
      </c>
      <c r="H56" s="218">
        <v>4150354</v>
      </c>
      <c r="I56" s="218"/>
      <c r="J56" s="218">
        <v>3732762</v>
      </c>
      <c r="K56" s="218">
        <v>37146</v>
      </c>
      <c r="L56" s="233">
        <v>3.5200134881356853</v>
      </c>
      <c r="M56" s="218">
        <v>327441</v>
      </c>
      <c r="N56" s="233">
        <v>2.6026603161671393</v>
      </c>
      <c r="O56" s="218">
        <v>189500</v>
      </c>
      <c r="P56" t="s">
        <v>867</v>
      </c>
      <c r="Q56" s="233">
        <v>0</v>
      </c>
      <c r="R56" s="218">
        <v>4286849</v>
      </c>
      <c r="S56"/>
      <c r="T56" s="234">
        <v>136495</v>
      </c>
      <c r="U56" s="233">
        <v>3.29</v>
      </c>
      <c r="W56" s="219"/>
    </row>
    <row r="57" spans="1:23" ht="12.75">
      <c r="A57" s="208" t="s">
        <v>493</v>
      </c>
      <c r="B57" s="170">
        <v>48</v>
      </c>
      <c r="C57" s="218">
        <v>123645873</v>
      </c>
      <c r="D57" s="218" t="s">
        <v>867</v>
      </c>
      <c r="E57" s="218">
        <v>2707773</v>
      </c>
      <c r="F57" s="218">
        <v>9390404.879999999</v>
      </c>
      <c r="G57" s="218" t="s">
        <v>867</v>
      </c>
      <c r="H57" s="218">
        <v>135744050.88</v>
      </c>
      <c r="I57" s="218"/>
      <c r="J57" s="218">
        <v>126737020</v>
      </c>
      <c r="K57" s="218">
        <v>3573366</v>
      </c>
      <c r="L57" s="233">
        <v>5.390000360141418</v>
      </c>
      <c r="M57" s="218">
        <v>2780883</v>
      </c>
      <c r="N57" s="233">
        <v>2.700004764062571</v>
      </c>
      <c r="O57" s="218">
        <v>9613515.34</v>
      </c>
      <c r="P57" t="s">
        <v>867</v>
      </c>
      <c r="Q57" s="233">
        <v>2.375940791170667</v>
      </c>
      <c r="R57" s="218">
        <v>142704784.34</v>
      </c>
      <c r="S57"/>
      <c r="T57" s="234">
        <v>6960733.460000008</v>
      </c>
      <c r="U57" s="233">
        <v>5.13</v>
      </c>
      <c r="W57" s="219"/>
    </row>
    <row r="58" spans="1:23" ht="12.75">
      <c r="A58" s="208" t="s">
        <v>494</v>
      </c>
      <c r="B58" s="170">
        <v>49</v>
      </c>
      <c r="C58" s="218">
        <v>599170668</v>
      </c>
      <c r="D58" s="218" t="s">
        <v>867</v>
      </c>
      <c r="E58" s="218">
        <v>22212508</v>
      </c>
      <c r="F58" s="218">
        <v>48733035</v>
      </c>
      <c r="G58" s="218" t="s">
        <v>867</v>
      </c>
      <c r="H58" s="218">
        <v>670116211</v>
      </c>
      <c r="I58" s="218"/>
      <c r="J58" s="218">
        <v>614149935</v>
      </c>
      <c r="K58" s="218">
        <v>17735452</v>
      </c>
      <c r="L58" s="233">
        <v>5.460000087988286</v>
      </c>
      <c r="M58" s="218">
        <v>22812246</v>
      </c>
      <c r="N58" s="233">
        <v>2.700001278558909</v>
      </c>
      <c r="O58" s="218">
        <v>50016235</v>
      </c>
      <c r="P58" t="s">
        <v>867</v>
      </c>
      <c r="Q58" s="233">
        <v>2.633121454471284</v>
      </c>
      <c r="R58" s="218">
        <v>704713868</v>
      </c>
      <c r="S58"/>
      <c r="T58" s="234">
        <v>34597657</v>
      </c>
      <c r="U58" s="233">
        <v>5.16</v>
      </c>
      <c r="W58" s="219"/>
    </row>
    <row r="59" spans="1:23" ht="12.75">
      <c r="A59" s="208" t="s">
        <v>495</v>
      </c>
      <c r="B59" s="170">
        <v>50</v>
      </c>
      <c r="C59" s="218">
        <v>70624664</v>
      </c>
      <c r="D59" s="218" t="s">
        <v>867</v>
      </c>
      <c r="E59" s="218">
        <v>2255103</v>
      </c>
      <c r="F59" s="218">
        <v>5256816</v>
      </c>
      <c r="G59" s="218" t="s">
        <v>867</v>
      </c>
      <c r="H59" s="218">
        <v>78136583</v>
      </c>
      <c r="I59" s="218"/>
      <c r="J59" s="218">
        <v>72390281</v>
      </c>
      <c r="K59" s="218">
        <v>1405431</v>
      </c>
      <c r="L59" s="233">
        <v>4.490000830304835</v>
      </c>
      <c r="M59" s="218">
        <v>2314011</v>
      </c>
      <c r="N59" s="233">
        <v>2.6122088436758766</v>
      </c>
      <c r="O59" s="218">
        <v>5422736</v>
      </c>
      <c r="P59" t="s">
        <v>867</v>
      </c>
      <c r="Q59" s="233">
        <v>3.1562831949986454</v>
      </c>
      <c r="R59" s="218">
        <v>81532459</v>
      </c>
      <c r="S59"/>
      <c r="T59" s="234">
        <v>3395876</v>
      </c>
      <c r="U59" s="233">
        <v>4.35</v>
      </c>
      <c r="W59" s="219"/>
    </row>
    <row r="60" spans="1:23" ht="12.75">
      <c r="A60" s="208" t="s">
        <v>496</v>
      </c>
      <c r="B60" s="170">
        <v>51</v>
      </c>
      <c r="C60" s="218">
        <v>23365940</v>
      </c>
      <c r="D60" s="218" t="s">
        <v>867</v>
      </c>
      <c r="E60" s="218">
        <v>384035</v>
      </c>
      <c r="F60" s="218">
        <v>970843</v>
      </c>
      <c r="G60" s="218" t="s">
        <v>867</v>
      </c>
      <c r="H60" s="218">
        <v>24720818</v>
      </c>
      <c r="I60" s="218"/>
      <c r="J60" s="218">
        <v>23950089</v>
      </c>
      <c r="K60" s="218">
        <v>278055</v>
      </c>
      <c r="L60" s="233">
        <v>3.6900034837032023</v>
      </c>
      <c r="M60" s="218">
        <v>389445</v>
      </c>
      <c r="N60" s="233">
        <v>1.4087257671826787</v>
      </c>
      <c r="O60" s="218">
        <v>986585</v>
      </c>
      <c r="P60" t="s">
        <v>867</v>
      </c>
      <c r="Q60" s="233">
        <v>1.6214774170488946</v>
      </c>
      <c r="R60" s="218">
        <v>25604174</v>
      </c>
      <c r="S60"/>
      <c r="T60" s="234">
        <v>883356</v>
      </c>
      <c r="U60" s="233">
        <v>3.5700000000000003</v>
      </c>
      <c r="W60" s="219"/>
    </row>
    <row r="61" spans="1:23" ht="12.75">
      <c r="A61" s="208" t="s">
        <v>497</v>
      </c>
      <c r="B61" s="170">
        <v>52</v>
      </c>
      <c r="C61" s="218">
        <v>24824537</v>
      </c>
      <c r="D61" s="218" t="s">
        <v>867</v>
      </c>
      <c r="E61" s="218">
        <v>1631972</v>
      </c>
      <c r="F61" s="218">
        <v>2181352</v>
      </c>
      <c r="G61" s="218" t="s">
        <v>867</v>
      </c>
      <c r="H61" s="218">
        <v>28637861</v>
      </c>
      <c r="I61" s="218"/>
      <c r="J61" s="218">
        <v>25445150</v>
      </c>
      <c r="K61" s="218">
        <v>394710</v>
      </c>
      <c r="L61" s="233">
        <v>4.089997730874094</v>
      </c>
      <c r="M61" s="218">
        <v>1684636</v>
      </c>
      <c r="N61" s="233">
        <v>3.2270161497868837</v>
      </c>
      <c r="O61" s="218">
        <v>2261817</v>
      </c>
      <c r="P61" t="s">
        <v>867</v>
      </c>
      <c r="Q61" s="233">
        <v>3.688767333286879</v>
      </c>
      <c r="R61" s="218">
        <v>29786313</v>
      </c>
      <c r="S61"/>
      <c r="T61" s="234">
        <v>1148452</v>
      </c>
      <c r="U61" s="233">
        <v>4.01</v>
      </c>
      <c r="W61" s="219"/>
    </row>
    <row r="62" spans="1:23" ht="12.75">
      <c r="A62" s="208" t="s">
        <v>498</v>
      </c>
      <c r="B62" s="170">
        <v>53</v>
      </c>
      <c r="C62" s="218">
        <v>3086335</v>
      </c>
      <c r="D62" s="218" t="s">
        <v>867</v>
      </c>
      <c r="E62" s="218">
        <v>198544</v>
      </c>
      <c r="F62" s="218">
        <v>177793</v>
      </c>
      <c r="G62" s="218" t="s">
        <v>867</v>
      </c>
      <c r="H62" s="218">
        <v>3462672</v>
      </c>
      <c r="I62" s="218"/>
      <c r="J62" s="218">
        <v>3163493</v>
      </c>
      <c r="K62" s="218">
        <v>57097</v>
      </c>
      <c r="L62" s="233">
        <v>4.34998145049063</v>
      </c>
      <c r="M62" s="218">
        <v>203738</v>
      </c>
      <c r="N62" s="233">
        <v>2.6160448061890564</v>
      </c>
      <c r="O62" s="218">
        <v>217632</v>
      </c>
      <c r="P62" t="s">
        <v>867</v>
      </c>
      <c r="Q62" s="233">
        <v>22.40751885619794</v>
      </c>
      <c r="R62" s="218">
        <v>3641960</v>
      </c>
      <c r="S62"/>
      <c r="T62" s="234">
        <v>179288</v>
      </c>
      <c r="U62" s="233">
        <v>5.18</v>
      </c>
      <c r="W62" s="219"/>
    </row>
    <row r="63" spans="1:23" ht="12.75">
      <c r="A63" s="208" t="s">
        <v>499</v>
      </c>
      <c r="B63" s="170">
        <v>54</v>
      </c>
      <c r="C63" s="218">
        <v>21395420</v>
      </c>
      <c r="D63" s="218" t="s">
        <v>867</v>
      </c>
      <c r="E63" s="218">
        <v>1502677</v>
      </c>
      <c r="F63" s="218">
        <v>2915700</v>
      </c>
      <c r="G63" s="218" t="s">
        <v>867</v>
      </c>
      <c r="H63" s="218">
        <v>25813797</v>
      </c>
      <c r="I63" s="218"/>
      <c r="J63" s="218">
        <v>21930306</v>
      </c>
      <c r="K63" s="218">
        <v>474978</v>
      </c>
      <c r="L63" s="233">
        <v>4.72000082260596</v>
      </c>
      <c r="M63" s="218">
        <v>1543399</v>
      </c>
      <c r="N63" s="233">
        <v>2.7099636182626075</v>
      </c>
      <c r="O63" s="218">
        <v>2915700</v>
      </c>
      <c r="P63" t="s">
        <v>867</v>
      </c>
      <c r="Q63" s="233">
        <v>0</v>
      </c>
      <c r="R63" s="218">
        <v>26864383</v>
      </c>
      <c r="S63"/>
      <c r="T63" s="234">
        <v>1050586</v>
      </c>
      <c r="U63" s="233">
        <v>4.07</v>
      </c>
      <c r="W63" s="219"/>
    </row>
    <row r="64" spans="1:23" ht="12.75">
      <c r="A64" s="208" t="s">
        <v>500</v>
      </c>
      <c r="B64" s="170">
        <v>55</v>
      </c>
      <c r="C64" s="218">
        <v>27004261</v>
      </c>
      <c r="D64" s="218" t="s">
        <v>867</v>
      </c>
      <c r="E64" s="218">
        <v>155609</v>
      </c>
      <c r="F64" s="218">
        <v>2782500</v>
      </c>
      <c r="G64" s="218" t="s">
        <v>867</v>
      </c>
      <c r="H64" s="218">
        <v>29942370</v>
      </c>
      <c r="I64" s="218"/>
      <c r="J64" s="218">
        <v>27679368</v>
      </c>
      <c r="K64" s="218">
        <v>518482</v>
      </c>
      <c r="L64" s="233">
        <v>4.420002458130589</v>
      </c>
      <c r="M64" s="218">
        <v>159810</v>
      </c>
      <c r="N64" s="233">
        <v>2.699715312096344</v>
      </c>
      <c r="O64" s="218">
        <v>2890000</v>
      </c>
      <c r="P64" t="s">
        <v>867</v>
      </c>
      <c r="Q64" s="233">
        <v>3.8634321653189576</v>
      </c>
      <c r="R64" s="218">
        <v>31247660</v>
      </c>
      <c r="S64"/>
      <c r="T64" s="234">
        <v>1305290</v>
      </c>
      <c r="U64" s="233">
        <v>4.36</v>
      </c>
      <c r="W64" s="219"/>
    </row>
    <row r="65" spans="1:23" ht="12.75">
      <c r="A65" s="208" t="s">
        <v>501</v>
      </c>
      <c r="B65" s="170">
        <v>56</v>
      </c>
      <c r="C65" s="218">
        <v>97520293</v>
      </c>
      <c r="D65" s="218" t="s">
        <v>867</v>
      </c>
      <c r="E65" s="218">
        <v>5254865</v>
      </c>
      <c r="F65" s="218">
        <v>8122967</v>
      </c>
      <c r="G65" s="218" t="s">
        <v>867</v>
      </c>
      <c r="H65" s="218">
        <v>110898125</v>
      </c>
      <c r="I65" s="218"/>
      <c r="J65" s="218">
        <v>99958300</v>
      </c>
      <c r="K65" s="218">
        <v>1940654</v>
      </c>
      <c r="L65" s="233">
        <v>4.489999840340922</v>
      </c>
      <c r="M65" s="218">
        <v>5396924</v>
      </c>
      <c r="N65" s="233">
        <v>2.7033805816134193</v>
      </c>
      <c r="O65" s="218">
        <v>8241800</v>
      </c>
      <c r="P65" t="s">
        <v>867</v>
      </c>
      <c r="Q65" s="233">
        <v>1.4629260466034146</v>
      </c>
      <c r="R65" s="218">
        <v>115537678</v>
      </c>
      <c r="S65"/>
      <c r="T65" s="234">
        <v>4639553</v>
      </c>
      <c r="U65" s="233">
        <v>4.18</v>
      </c>
      <c r="W65" s="219"/>
    </row>
    <row r="66" spans="1:23" ht="12.75">
      <c r="A66" s="208" t="s">
        <v>502</v>
      </c>
      <c r="B66" s="170">
        <v>57</v>
      </c>
      <c r="C66" s="218">
        <v>57906281</v>
      </c>
      <c r="D66" s="218" t="s">
        <v>867</v>
      </c>
      <c r="E66" s="218">
        <v>8598152</v>
      </c>
      <c r="F66" s="218">
        <v>19046116</v>
      </c>
      <c r="G66" s="218" t="s">
        <v>867</v>
      </c>
      <c r="H66" s="218">
        <v>85550549</v>
      </c>
      <c r="I66" s="218"/>
      <c r="J66" s="218">
        <v>59353938</v>
      </c>
      <c r="K66" s="218">
        <v>2327832</v>
      </c>
      <c r="L66" s="233">
        <v>6.519999099924929</v>
      </c>
      <c r="M66" s="218">
        <v>8852761</v>
      </c>
      <c r="N66" s="233">
        <v>2.961206082423293</v>
      </c>
      <c r="O66" s="218">
        <v>20966509</v>
      </c>
      <c r="P66" t="s">
        <v>867</v>
      </c>
      <c r="Q66" s="233">
        <v>10.082858888394883</v>
      </c>
      <c r="R66" s="218">
        <v>91501040</v>
      </c>
      <c r="S66"/>
      <c r="T66" s="234">
        <v>5950491</v>
      </c>
      <c r="U66" s="233">
        <v>6.959999999999999</v>
      </c>
      <c r="W66" s="219"/>
    </row>
    <row r="67" spans="1:23" ht="12.75">
      <c r="A67" s="208" t="s">
        <v>503</v>
      </c>
      <c r="B67" s="170">
        <v>58</v>
      </c>
      <c r="C67" s="218">
        <v>3510757</v>
      </c>
      <c r="D67" s="218" t="s">
        <v>867</v>
      </c>
      <c r="E67" s="218">
        <v>745170</v>
      </c>
      <c r="F67" s="218">
        <v>568300</v>
      </c>
      <c r="G67" s="218" t="s">
        <v>867</v>
      </c>
      <c r="H67" s="218">
        <v>4824227</v>
      </c>
      <c r="I67" s="218"/>
      <c r="J67" s="218">
        <v>3598526</v>
      </c>
      <c r="K67" s="218">
        <v>31597</v>
      </c>
      <c r="L67" s="233">
        <v>3.4000074627779706</v>
      </c>
      <c r="M67" s="218">
        <v>758159</v>
      </c>
      <c r="N67" s="233">
        <v>1.7430921803078492</v>
      </c>
      <c r="O67" s="218">
        <v>572800</v>
      </c>
      <c r="P67" t="s">
        <v>867</v>
      </c>
      <c r="Q67" s="233">
        <v>0.7918352982579624</v>
      </c>
      <c r="R67" s="218">
        <v>4961082</v>
      </c>
      <c r="S67"/>
      <c r="T67" s="234">
        <v>136855</v>
      </c>
      <c r="U67" s="233">
        <v>2.8400000000000003</v>
      </c>
      <c r="W67" s="219"/>
    </row>
    <row r="68" spans="1:23" ht="12.75">
      <c r="A68" s="208" t="s">
        <v>504</v>
      </c>
      <c r="B68" s="170">
        <v>59</v>
      </c>
      <c r="C68" s="218">
        <v>2590373</v>
      </c>
      <c r="D68" s="218" t="s">
        <v>867</v>
      </c>
      <c r="E68" s="218">
        <v>202354</v>
      </c>
      <c r="F68" s="218">
        <v>172280</v>
      </c>
      <c r="G68" s="218" t="s">
        <v>867</v>
      </c>
      <c r="H68" s="218">
        <v>2965007</v>
      </c>
      <c r="I68" s="218"/>
      <c r="J68" s="218">
        <v>2655132</v>
      </c>
      <c r="K68" s="218">
        <v>21241</v>
      </c>
      <c r="L68" s="233">
        <v>3.3199851913218676</v>
      </c>
      <c r="M68" s="218">
        <v>207387</v>
      </c>
      <c r="N68" s="233">
        <v>2.4872253575417336</v>
      </c>
      <c r="O68" s="218">
        <v>180450</v>
      </c>
      <c r="P68" t="s">
        <v>867</v>
      </c>
      <c r="Q68" s="233">
        <v>4.742280009287207</v>
      </c>
      <c r="R68" s="218">
        <v>3064210</v>
      </c>
      <c r="S68"/>
      <c r="T68" s="234">
        <v>99203</v>
      </c>
      <c r="U68" s="233">
        <v>3.35</v>
      </c>
      <c r="W68" s="219"/>
    </row>
    <row r="69" spans="1:23" ht="12.75">
      <c r="A69" s="208" t="s">
        <v>505</v>
      </c>
      <c r="B69" s="170">
        <v>60</v>
      </c>
      <c r="C69" s="218">
        <v>3165362</v>
      </c>
      <c r="D69" s="218" t="s">
        <v>867</v>
      </c>
      <c r="E69" s="218">
        <v>201663</v>
      </c>
      <c r="F69" s="218">
        <v>197678</v>
      </c>
      <c r="G69" s="218" t="s">
        <v>867</v>
      </c>
      <c r="H69" s="218">
        <v>3564703</v>
      </c>
      <c r="I69" s="218"/>
      <c r="J69" s="218">
        <v>3244496</v>
      </c>
      <c r="K69" s="218">
        <v>30387</v>
      </c>
      <c r="L69" s="233">
        <v>3.4599834079008973</v>
      </c>
      <c r="M69" s="218">
        <v>204479</v>
      </c>
      <c r="N69" s="233">
        <v>1.3963890252550046</v>
      </c>
      <c r="O69" s="218">
        <v>198689.12</v>
      </c>
      <c r="P69" t="s">
        <v>867</v>
      </c>
      <c r="Q69" s="233">
        <v>0.5114984975566301</v>
      </c>
      <c r="R69" s="218">
        <v>3678051.12</v>
      </c>
      <c r="S69"/>
      <c r="T69" s="234">
        <v>113348.12000000011</v>
      </c>
      <c r="U69" s="233">
        <v>3.18</v>
      </c>
      <c r="W69" s="219"/>
    </row>
    <row r="70" spans="1:23" ht="12.75">
      <c r="A70" s="208" t="s">
        <v>506</v>
      </c>
      <c r="B70" s="170">
        <v>61</v>
      </c>
      <c r="C70" s="218">
        <v>91689322</v>
      </c>
      <c r="D70" s="218" t="s">
        <v>867</v>
      </c>
      <c r="E70" s="218">
        <v>11906309</v>
      </c>
      <c r="F70" s="218">
        <v>9830000</v>
      </c>
      <c r="G70" s="218" t="s">
        <v>867</v>
      </c>
      <c r="H70" s="218">
        <v>113425631</v>
      </c>
      <c r="I70" s="218"/>
      <c r="J70" s="218">
        <v>93981555</v>
      </c>
      <c r="K70" s="218">
        <v>1155285</v>
      </c>
      <c r="L70" s="233">
        <v>3.759999446827625</v>
      </c>
      <c r="M70" s="218">
        <v>12227779</v>
      </c>
      <c r="N70" s="233">
        <v>2.699997119174381</v>
      </c>
      <c r="O70" s="218">
        <v>9890000</v>
      </c>
      <c r="P70" t="s">
        <v>867</v>
      </c>
      <c r="Q70" s="233">
        <v>0.6103763987792472</v>
      </c>
      <c r="R70" s="218">
        <v>117254619</v>
      </c>
      <c r="S70"/>
      <c r="T70" s="234">
        <v>3828988</v>
      </c>
      <c r="U70" s="233">
        <v>3.38</v>
      </c>
      <c r="W70" s="219"/>
    </row>
    <row r="71" spans="1:23" ht="12.75">
      <c r="A71" s="208" t="s">
        <v>507</v>
      </c>
      <c r="B71" s="170">
        <v>62</v>
      </c>
      <c r="C71" s="218">
        <v>6002164</v>
      </c>
      <c r="D71" s="218" t="s">
        <v>867</v>
      </c>
      <c r="E71" s="218">
        <v>3878</v>
      </c>
      <c r="F71" s="218">
        <v>296500</v>
      </c>
      <c r="G71" s="218" t="s">
        <v>867</v>
      </c>
      <c r="H71" s="218">
        <v>6302542</v>
      </c>
      <c r="I71" s="218"/>
      <c r="J71" s="218">
        <v>6152218</v>
      </c>
      <c r="K71" s="218">
        <v>82230</v>
      </c>
      <c r="L71" s="233">
        <v>3.8700042184785355</v>
      </c>
      <c r="M71" s="218">
        <v>3983</v>
      </c>
      <c r="N71" s="233">
        <v>2.707581227436823</v>
      </c>
      <c r="O71" s="218">
        <v>363000</v>
      </c>
      <c r="P71" t="s">
        <v>867</v>
      </c>
      <c r="Q71" s="233">
        <v>22.4283305227656</v>
      </c>
      <c r="R71" s="218">
        <v>6601431</v>
      </c>
      <c r="S71"/>
      <c r="T71" s="234">
        <v>298889</v>
      </c>
      <c r="U71" s="233">
        <v>4.74</v>
      </c>
      <c r="W71" s="219"/>
    </row>
    <row r="72" spans="1:23" ht="12.75">
      <c r="A72" s="208" t="s">
        <v>508</v>
      </c>
      <c r="B72" s="170">
        <v>63</v>
      </c>
      <c r="C72" s="218">
        <v>1924899</v>
      </c>
      <c r="D72" s="218" t="s">
        <v>867</v>
      </c>
      <c r="E72" s="218">
        <v>396508</v>
      </c>
      <c r="F72" s="218">
        <v>275800</v>
      </c>
      <c r="G72" s="218" t="s">
        <v>867</v>
      </c>
      <c r="H72" s="218">
        <v>2597207</v>
      </c>
      <c r="I72" s="218"/>
      <c r="J72" s="218">
        <v>1973021</v>
      </c>
      <c r="K72" s="218">
        <v>19249</v>
      </c>
      <c r="L72" s="233">
        <v>3.49997584288838</v>
      </c>
      <c r="M72" s="218">
        <v>404341</v>
      </c>
      <c r="N72" s="233">
        <v>1.9754960807852553</v>
      </c>
      <c r="O72" s="218">
        <v>272951.27</v>
      </c>
      <c r="P72" t="s">
        <v>867</v>
      </c>
      <c r="Q72" s="233">
        <v>-1.0328970268310302</v>
      </c>
      <c r="R72" s="218">
        <v>2669562.27</v>
      </c>
      <c r="S72"/>
      <c r="T72" s="234">
        <v>72355.27000000002</v>
      </c>
      <c r="U72" s="233">
        <v>2.79</v>
      </c>
      <c r="W72" s="219"/>
    </row>
    <row r="73" spans="1:23" ht="12.75">
      <c r="A73" s="208" t="s">
        <v>509</v>
      </c>
      <c r="B73" s="170">
        <v>64</v>
      </c>
      <c r="C73" s="218">
        <v>25991616</v>
      </c>
      <c r="D73" s="218" t="s">
        <v>867</v>
      </c>
      <c r="E73" s="218">
        <v>2436538</v>
      </c>
      <c r="F73" s="218">
        <v>2370500</v>
      </c>
      <c r="G73" s="218" t="s">
        <v>867</v>
      </c>
      <c r="H73" s="218">
        <v>30798654</v>
      </c>
      <c r="I73" s="218"/>
      <c r="J73" s="218">
        <v>26641406</v>
      </c>
      <c r="K73" s="218">
        <v>844728</v>
      </c>
      <c r="L73" s="233">
        <v>5.7500003077915585</v>
      </c>
      <c r="M73" s="218">
        <v>2501995</v>
      </c>
      <c r="N73" s="233">
        <v>2.6864756470040687</v>
      </c>
      <c r="O73" s="218">
        <v>2020000</v>
      </c>
      <c r="P73" t="s">
        <v>867</v>
      </c>
      <c r="Q73" s="233">
        <v>-14.785910145538915</v>
      </c>
      <c r="R73" s="218">
        <v>32008129</v>
      </c>
      <c r="S73"/>
      <c r="T73" s="234">
        <v>1209475</v>
      </c>
      <c r="U73" s="233">
        <v>3.93</v>
      </c>
      <c r="W73" s="219"/>
    </row>
    <row r="74" spans="1:23" ht="12.75">
      <c r="A74" s="208" t="s">
        <v>510</v>
      </c>
      <c r="B74" s="170">
        <v>65</v>
      </c>
      <c r="C74" s="218">
        <v>34680015</v>
      </c>
      <c r="D74" s="218" t="s">
        <v>867</v>
      </c>
      <c r="E74" s="218">
        <v>531957</v>
      </c>
      <c r="F74" s="218">
        <v>1635925.5</v>
      </c>
      <c r="G74" s="218" t="s">
        <v>867</v>
      </c>
      <c r="H74" s="218">
        <v>36847897.5</v>
      </c>
      <c r="I74" s="218"/>
      <c r="J74" s="218">
        <v>35547015</v>
      </c>
      <c r="K74" s="218">
        <v>808044</v>
      </c>
      <c r="L74" s="233">
        <v>4.829997910900557</v>
      </c>
      <c r="M74" s="218">
        <v>546320</v>
      </c>
      <c r="N74" s="233">
        <v>2.7000302656041746</v>
      </c>
      <c r="O74" s="218">
        <v>1579285</v>
      </c>
      <c r="P74" t="s">
        <v>867</v>
      </c>
      <c r="Q74" s="233">
        <v>-3.462290917281991</v>
      </c>
      <c r="R74" s="218">
        <v>38480664</v>
      </c>
      <c r="S74"/>
      <c r="T74" s="234">
        <v>1632766.5</v>
      </c>
      <c r="U74" s="233">
        <v>4.43</v>
      </c>
      <c r="W74" s="219"/>
    </row>
    <row r="75" spans="1:23" ht="12.75">
      <c r="A75" s="208" t="s">
        <v>511</v>
      </c>
      <c r="B75" s="170">
        <v>66</v>
      </c>
      <c r="C75" s="218">
        <v>3609919</v>
      </c>
      <c r="D75" s="218" t="s">
        <v>872</v>
      </c>
      <c r="E75" s="218">
        <v>341213</v>
      </c>
      <c r="F75" s="218">
        <v>143125</v>
      </c>
      <c r="G75" s="218" t="s">
        <v>872</v>
      </c>
      <c r="H75" s="218">
        <v>4094257</v>
      </c>
      <c r="I75" s="218"/>
      <c r="J75" s="218">
        <v>3700167</v>
      </c>
      <c r="K75" s="218">
        <v>51261</v>
      </c>
      <c r="L75" s="233">
        <v>3.920004853294492</v>
      </c>
      <c r="M75" s="218">
        <v>345145</v>
      </c>
      <c r="N75" s="233">
        <v>1.152359376694323</v>
      </c>
      <c r="O75" s="218">
        <v>146000</v>
      </c>
      <c r="P75" t="s">
        <v>872</v>
      </c>
      <c r="Q75" s="233">
        <v>2.0087336244541483</v>
      </c>
      <c r="R75" s="218">
        <v>4242573</v>
      </c>
      <c r="S75"/>
      <c r="T75" s="234">
        <v>148316</v>
      </c>
      <c r="U75" s="233">
        <v>3.62</v>
      </c>
      <c r="W75" s="219"/>
    </row>
    <row r="76" spans="1:23" ht="12.75">
      <c r="A76" s="208" t="s">
        <v>512</v>
      </c>
      <c r="B76" s="170">
        <v>67</v>
      </c>
      <c r="C76" s="218">
        <v>76782131</v>
      </c>
      <c r="D76" s="218" t="s">
        <v>867</v>
      </c>
      <c r="E76" s="218">
        <v>1728755</v>
      </c>
      <c r="F76" s="218">
        <v>4524858</v>
      </c>
      <c r="G76" s="218" t="s">
        <v>867</v>
      </c>
      <c r="H76" s="218">
        <v>83035744</v>
      </c>
      <c r="I76" s="218"/>
      <c r="J76" s="218">
        <v>78701684</v>
      </c>
      <c r="K76" s="218">
        <v>1382078</v>
      </c>
      <c r="L76" s="233">
        <v>4.299999175589435</v>
      </c>
      <c r="M76" s="218">
        <v>1777255</v>
      </c>
      <c r="N76" s="233">
        <v>2.805487185864972</v>
      </c>
      <c r="O76" s="218">
        <v>5175601</v>
      </c>
      <c r="P76" t="s">
        <v>867</v>
      </c>
      <c r="Q76" s="233">
        <v>14.381512082810113</v>
      </c>
      <c r="R76" s="218">
        <v>87036618</v>
      </c>
      <c r="S76"/>
      <c r="T76" s="234">
        <v>4000874</v>
      </c>
      <c r="U76" s="233">
        <v>4.82</v>
      </c>
      <c r="W76" s="219"/>
    </row>
    <row r="77" spans="1:23" ht="12.75">
      <c r="A77" s="208" t="s">
        <v>513</v>
      </c>
      <c r="B77" s="170">
        <v>68</v>
      </c>
      <c r="C77" s="218">
        <v>4776510</v>
      </c>
      <c r="D77" s="218" t="s">
        <v>867</v>
      </c>
      <c r="E77" s="218">
        <v>225363</v>
      </c>
      <c r="F77" s="218">
        <v>239325</v>
      </c>
      <c r="G77" s="218" t="s">
        <v>867</v>
      </c>
      <c r="H77" s="218">
        <v>5241198</v>
      </c>
      <c r="I77" s="218"/>
      <c r="J77" s="218">
        <v>4895923</v>
      </c>
      <c r="K77" s="218">
        <v>108427</v>
      </c>
      <c r="L77" s="233">
        <v>4.770009902627651</v>
      </c>
      <c r="M77" s="218">
        <v>232544</v>
      </c>
      <c r="N77" s="233">
        <v>3.186414806334669</v>
      </c>
      <c r="O77" s="218">
        <v>236000</v>
      </c>
      <c r="P77" t="s">
        <v>867</v>
      </c>
      <c r="Q77" s="233">
        <v>-1.3893241408127024</v>
      </c>
      <c r="R77" s="218">
        <v>5472894</v>
      </c>
      <c r="S77"/>
      <c r="T77" s="234">
        <v>231696</v>
      </c>
      <c r="U77" s="233">
        <v>4.42</v>
      </c>
      <c r="W77" s="219"/>
    </row>
    <row r="78" spans="1:23" ht="12.75">
      <c r="A78" s="208" t="s">
        <v>514</v>
      </c>
      <c r="B78" s="170">
        <v>69</v>
      </c>
      <c r="C78" s="218">
        <v>1889349</v>
      </c>
      <c r="D78" s="218" t="s">
        <v>867</v>
      </c>
      <c r="E78" s="218">
        <v>137174</v>
      </c>
      <c r="F78" s="218">
        <v>99500</v>
      </c>
      <c r="G78" s="218" t="s">
        <v>867</v>
      </c>
      <c r="H78" s="218">
        <v>2126023</v>
      </c>
      <c r="I78" s="218"/>
      <c r="J78" s="218">
        <v>1936583</v>
      </c>
      <c r="K78" s="218">
        <v>18138</v>
      </c>
      <c r="L78" s="233">
        <v>3.4600277661776624</v>
      </c>
      <c r="M78" s="218">
        <v>137683</v>
      </c>
      <c r="N78" s="233">
        <v>0.37106157143482</v>
      </c>
      <c r="O78" s="218">
        <v>109500</v>
      </c>
      <c r="P78" t="s">
        <v>867</v>
      </c>
      <c r="Q78" s="233">
        <v>10.050251256281408</v>
      </c>
      <c r="R78" s="218">
        <v>2201904</v>
      </c>
      <c r="S78"/>
      <c r="T78" s="234">
        <v>75881</v>
      </c>
      <c r="U78" s="233">
        <v>3.5700000000000003</v>
      </c>
      <c r="W78" s="219"/>
    </row>
    <row r="79" spans="1:23" ht="12.75">
      <c r="A79" s="208" t="s">
        <v>515</v>
      </c>
      <c r="B79" s="170">
        <v>70</v>
      </c>
      <c r="C79" s="218">
        <v>12481313</v>
      </c>
      <c r="D79" s="218" t="s">
        <v>867</v>
      </c>
      <c r="E79" s="218">
        <v>1232175</v>
      </c>
      <c r="F79" s="218">
        <v>842800</v>
      </c>
      <c r="G79" s="218" t="s">
        <v>867</v>
      </c>
      <c r="H79" s="218">
        <v>14556288</v>
      </c>
      <c r="I79" s="218"/>
      <c r="J79" s="218">
        <v>12793346</v>
      </c>
      <c r="K79" s="218">
        <v>97354</v>
      </c>
      <c r="L79" s="233">
        <v>3.2799994680046884</v>
      </c>
      <c r="M79" s="218">
        <v>1260834</v>
      </c>
      <c r="N79" s="233">
        <v>2.32588715076998</v>
      </c>
      <c r="O79" s="218">
        <v>865150</v>
      </c>
      <c r="P79" t="s">
        <v>867</v>
      </c>
      <c r="Q79" s="233">
        <v>2.65187470336972</v>
      </c>
      <c r="R79" s="218">
        <v>15016684</v>
      </c>
      <c r="S79"/>
      <c r="T79" s="234">
        <v>460396</v>
      </c>
      <c r="U79" s="233">
        <v>3.16</v>
      </c>
      <c r="W79" s="219"/>
    </row>
    <row r="80" spans="1:23" ht="12.75">
      <c r="A80" s="208" t="s">
        <v>516</v>
      </c>
      <c r="B80" s="170">
        <v>71</v>
      </c>
      <c r="C80" s="218">
        <v>78198964</v>
      </c>
      <c r="D80" s="218" t="s">
        <v>867</v>
      </c>
      <c r="E80" s="218">
        <v>3189911</v>
      </c>
      <c r="F80" s="218">
        <v>8643000</v>
      </c>
      <c r="G80" s="218" t="s">
        <v>867</v>
      </c>
      <c r="H80" s="218">
        <v>90031875</v>
      </c>
      <c r="I80" s="218"/>
      <c r="J80" s="218">
        <v>80153938</v>
      </c>
      <c r="K80" s="218">
        <v>828909</v>
      </c>
      <c r="L80" s="233">
        <v>3.5599998485913447</v>
      </c>
      <c r="M80" s="218">
        <v>3292255</v>
      </c>
      <c r="N80" s="233">
        <v>3.2083653744571556</v>
      </c>
      <c r="O80" s="218">
        <v>8893000</v>
      </c>
      <c r="P80" t="s">
        <v>867</v>
      </c>
      <c r="Q80" s="233">
        <v>2.8925141733194493</v>
      </c>
      <c r="R80" s="218">
        <v>93168102</v>
      </c>
      <c r="S80"/>
      <c r="T80" s="234">
        <v>3136227</v>
      </c>
      <c r="U80" s="233">
        <v>3.4799999999999995</v>
      </c>
      <c r="W80" s="219"/>
    </row>
    <row r="81" spans="1:23" ht="12.75">
      <c r="A81" s="208" t="s">
        <v>517</v>
      </c>
      <c r="B81" s="170">
        <v>72</v>
      </c>
      <c r="C81" s="218">
        <v>59346956</v>
      </c>
      <c r="D81" s="218" t="s">
        <v>867</v>
      </c>
      <c r="E81" s="218">
        <v>2921247</v>
      </c>
      <c r="F81" s="218">
        <v>5320000</v>
      </c>
      <c r="G81" s="218" t="s">
        <v>867</v>
      </c>
      <c r="H81" s="218">
        <v>67588203</v>
      </c>
      <c r="I81" s="218"/>
      <c r="J81" s="218">
        <v>60830630</v>
      </c>
      <c r="K81" s="218">
        <v>795249</v>
      </c>
      <c r="L81" s="233">
        <v>3.839999813975295</v>
      </c>
      <c r="M81" s="218">
        <v>2962154</v>
      </c>
      <c r="N81" s="233">
        <v>1.4003266413281725</v>
      </c>
      <c r="O81" s="218">
        <v>5481000</v>
      </c>
      <c r="P81" t="s">
        <v>867</v>
      </c>
      <c r="Q81" s="233">
        <v>3.026315789473684</v>
      </c>
      <c r="R81" s="218">
        <v>70069033</v>
      </c>
      <c r="S81"/>
      <c r="T81" s="234">
        <v>2480830</v>
      </c>
      <c r="U81" s="233">
        <v>3.6700000000000004</v>
      </c>
      <c r="W81" s="219"/>
    </row>
    <row r="82" spans="1:23" ht="12.75">
      <c r="A82" s="208" t="s">
        <v>518</v>
      </c>
      <c r="B82" s="170">
        <v>73</v>
      </c>
      <c r="C82" s="218">
        <v>93000263</v>
      </c>
      <c r="D82" s="218" t="s">
        <v>867</v>
      </c>
      <c r="E82" s="218">
        <v>3381186</v>
      </c>
      <c r="F82" s="218">
        <v>5063000</v>
      </c>
      <c r="G82" s="218" t="s">
        <v>867</v>
      </c>
      <c r="H82" s="218">
        <v>101444449</v>
      </c>
      <c r="I82" s="218"/>
      <c r="J82" s="218">
        <v>95325270</v>
      </c>
      <c r="K82" s="218">
        <v>1348504</v>
      </c>
      <c r="L82" s="233">
        <v>3.950000657525022</v>
      </c>
      <c r="M82" s="218">
        <v>3472478</v>
      </c>
      <c r="N82" s="233">
        <v>2.699999349340734</v>
      </c>
      <c r="O82" s="218">
        <v>5063000</v>
      </c>
      <c r="P82" t="s">
        <v>867</v>
      </c>
      <c r="Q82" s="233">
        <v>0</v>
      </c>
      <c r="R82" s="218">
        <v>105209252</v>
      </c>
      <c r="S82"/>
      <c r="T82" s="234">
        <v>3764803</v>
      </c>
      <c r="U82" s="233">
        <v>3.71</v>
      </c>
      <c r="W82" s="219"/>
    </row>
    <row r="83" spans="1:23" ht="12.75">
      <c r="A83" s="208" t="s">
        <v>519</v>
      </c>
      <c r="B83" s="170">
        <v>74</v>
      </c>
      <c r="C83" s="218">
        <v>9876075</v>
      </c>
      <c r="D83" s="218" t="s">
        <v>867</v>
      </c>
      <c r="E83" s="218">
        <v>595268</v>
      </c>
      <c r="F83" s="218">
        <v>1053000</v>
      </c>
      <c r="G83" s="218" t="s">
        <v>867</v>
      </c>
      <c r="H83" s="218">
        <v>11524343</v>
      </c>
      <c r="I83" s="218"/>
      <c r="J83" s="218">
        <v>10122977</v>
      </c>
      <c r="K83" s="218">
        <v>175794</v>
      </c>
      <c r="L83" s="233">
        <v>4.2799998987452</v>
      </c>
      <c r="M83" s="218">
        <v>592462</v>
      </c>
      <c r="N83" s="233">
        <v>-0.47138431765188116</v>
      </c>
      <c r="O83" s="218">
        <v>1037000</v>
      </c>
      <c r="P83" t="s">
        <v>867</v>
      </c>
      <c r="Q83" s="233">
        <v>-1.519468186134853</v>
      </c>
      <c r="R83" s="218">
        <v>11928233</v>
      </c>
      <c r="S83"/>
      <c r="T83" s="234">
        <v>403890</v>
      </c>
      <c r="U83" s="233">
        <v>3.5000000000000004</v>
      </c>
      <c r="W83" s="219"/>
    </row>
    <row r="84" spans="1:23" ht="12.75">
      <c r="A84" s="208" t="s">
        <v>520</v>
      </c>
      <c r="B84" s="170">
        <v>75</v>
      </c>
      <c r="C84" s="218">
        <v>36714645</v>
      </c>
      <c r="D84" s="218" t="s">
        <v>867</v>
      </c>
      <c r="E84" s="218">
        <v>571584</v>
      </c>
      <c r="F84" s="218">
        <v>3437000</v>
      </c>
      <c r="G84" s="218" t="s">
        <v>867</v>
      </c>
      <c r="H84" s="218">
        <v>40723229</v>
      </c>
      <c r="I84" s="218"/>
      <c r="J84" s="218">
        <v>37632511</v>
      </c>
      <c r="K84" s="218">
        <v>341446</v>
      </c>
      <c r="L84" s="233">
        <v>3.429999118880218</v>
      </c>
      <c r="M84" s="218">
        <v>586064</v>
      </c>
      <c r="N84" s="233">
        <v>2.5333109394244766</v>
      </c>
      <c r="O84" s="218">
        <v>3643000</v>
      </c>
      <c r="P84" t="s">
        <v>867</v>
      </c>
      <c r="Q84" s="233">
        <v>5.9935990689554846</v>
      </c>
      <c r="R84" s="218">
        <v>42203021</v>
      </c>
      <c r="S84"/>
      <c r="T84" s="234">
        <v>1479792</v>
      </c>
      <c r="U84" s="233">
        <v>3.63</v>
      </c>
      <c r="W84" s="219"/>
    </row>
    <row r="85" spans="1:23" ht="12.75">
      <c r="A85" s="208" t="s">
        <v>521</v>
      </c>
      <c r="B85" s="170">
        <v>76</v>
      </c>
      <c r="C85" s="218">
        <v>17533123</v>
      </c>
      <c r="D85" s="218" t="s">
        <v>867</v>
      </c>
      <c r="E85" s="218">
        <v>803386</v>
      </c>
      <c r="F85" s="218">
        <v>1187914.84</v>
      </c>
      <c r="G85" s="218" t="s">
        <v>867</v>
      </c>
      <c r="H85" s="218">
        <v>19524423.84</v>
      </c>
      <c r="I85" s="218"/>
      <c r="J85" s="218">
        <v>17971451</v>
      </c>
      <c r="K85" s="218">
        <v>548787</v>
      </c>
      <c r="L85" s="233">
        <v>5.630000998681182</v>
      </c>
      <c r="M85" s="218">
        <v>825380</v>
      </c>
      <c r="N85" s="233">
        <v>2.7376628420211455</v>
      </c>
      <c r="O85" s="218">
        <v>1222104.42</v>
      </c>
      <c r="P85" t="s">
        <v>867</v>
      </c>
      <c r="Q85" s="233">
        <v>2.8781170879218783</v>
      </c>
      <c r="R85" s="218">
        <v>20567722.42</v>
      </c>
      <c r="S85"/>
      <c r="T85" s="234">
        <v>1043298.5800000019</v>
      </c>
      <c r="U85" s="233">
        <v>5.34</v>
      </c>
      <c r="W85" s="219"/>
    </row>
    <row r="86" spans="1:23" ht="12.75">
      <c r="A86" s="208" t="s">
        <v>522</v>
      </c>
      <c r="B86" s="170">
        <v>77</v>
      </c>
      <c r="C86" s="218">
        <v>15190916</v>
      </c>
      <c r="D86" s="218" t="s">
        <v>867</v>
      </c>
      <c r="E86" s="218">
        <v>960676</v>
      </c>
      <c r="F86" s="218">
        <v>1205225</v>
      </c>
      <c r="G86" s="218" t="s">
        <v>867</v>
      </c>
      <c r="H86" s="218">
        <v>17356817</v>
      </c>
      <c r="I86" s="218"/>
      <c r="J86" s="218">
        <v>15570689</v>
      </c>
      <c r="K86" s="218">
        <v>220268</v>
      </c>
      <c r="L86" s="233">
        <v>3.949998801915566</v>
      </c>
      <c r="M86" s="218">
        <v>972823</v>
      </c>
      <c r="N86" s="233">
        <v>1.2644221360791776</v>
      </c>
      <c r="O86" s="218">
        <v>1249327</v>
      </c>
      <c r="P86" t="s">
        <v>867</v>
      </c>
      <c r="Q86" s="233">
        <v>3.659233753033666</v>
      </c>
      <c r="R86" s="218">
        <v>18013107</v>
      </c>
      <c r="S86"/>
      <c r="T86" s="234">
        <v>656290</v>
      </c>
      <c r="U86" s="233">
        <v>3.7800000000000002</v>
      </c>
      <c r="W86" s="219"/>
    </row>
    <row r="87" spans="1:23" ht="12.75">
      <c r="A87" s="208" t="s">
        <v>523</v>
      </c>
      <c r="B87" s="170">
        <v>78</v>
      </c>
      <c r="C87" s="218">
        <v>30145661</v>
      </c>
      <c r="D87" s="218" t="s">
        <v>867</v>
      </c>
      <c r="E87" s="218">
        <v>260273</v>
      </c>
      <c r="F87" s="218">
        <v>1493800</v>
      </c>
      <c r="G87" s="218" t="s">
        <v>867</v>
      </c>
      <c r="H87" s="218">
        <v>31899734</v>
      </c>
      <c r="I87" s="218"/>
      <c r="J87" s="218">
        <v>30899303</v>
      </c>
      <c r="K87" s="218">
        <v>548651</v>
      </c>
      <c r="L87" s="233">
        <v>4.32000147550256</v>
      </c>
      <c r="M87" s="218">
        <v>266980</v>
      </c>
      <c r="N87" s="233">
        <v>2.576909629504405</v>
      </c>
      <c r="O87" s="218">
        <v>1327000</v>
      </c>
      <c r="P87" t="s">
        <v>867</v>
      </c>
      <c r="Q87" s="233">
        <v>-11.16615343419467</v>
      </c>
      <c r="R87" s="218">
        <v>33041934</v>
      </c>
      <c r="S87"/>
      <c r="T87" s="234">
        <v>1142200</v>
      </c>
      <c r="U87" s="233">
        <v>3.58</v>
      </c>
      <c r="W87" s="219"/>
    </row>
    <row r="88" spans="1:23" ht="12.75">
      <c r="A88" s="208" t="s">
        <v>524</v>
      </c>
      <c r="B88" s="170">
        <v>79</v>
      </c>
      <c r="C88" s="218">
        <v>47461299</v>
      </c>
      <c r="D88" s="218" t="s">
        <v>867</v>
      </c>
      <c r="E88" s="218">
        <v>3659628</v>
      </c>
      <c r="F88" s="218">
        <v>5395919</v>
      </c>
      <c r="G88" s="218" t="s">
        <v>867</v>
      </c>
      <c r="H88" s="218">
        <v>56516846</v>
      </c>
      <c r="I88" s="218"/>
      <c r="J88" s="218">
        <v>48647831</v>
      </c>
      <c r="K88" s="218">
        <v>821080</v>
      </c>
      <c r="L88" s="233">
        <v>4.229998003215209</v>
      </c>
      <c r="M88" s="218">
        <v>3761479</v>
      </c>
      <c r="N88" s="233">
        <v>2.783097079812484</v>
      </c>
      <c r="O88" s="218">
        <v>5593418</v>
      </c>
      <c r="P88" t="s">
        <v>867</v>
      </c>
      <c r="Q88" s="233">
        <v>3.660155017152778</v>
      </c>
      <c r="R88" s="218">
        <v>58823808</v>
      </c>
      <c r="S88"/>
      <c r="T88" s="234">
        <v>2306962</v>
      </c>
      <c r="U88" s="233">
        <v>4.08</v>
      </c>
      <c r="W88" s="219"/>
    </row>
    <row r="89" spans="1:23" ht="12.75">
      <c r="A89" s="208" t="s">
        <v>525</v>
      </c>
      <c r="B89" s="170">
        <v>80</v>
      </c>
      <c r="C89" s="218">
        <v>11367179</v>
      </c>
      <c r="D89" s="218" t="s">
        <v>867</v>
      </c>
      <c r="E89" s="218">
        <v>1847378</v>
      </c>
      <c r="F89" s="218">
        <v>1846921</v>
      </c>
      <c r="G89" s="218" t="s">
        <v>867</v>
      </c>
      <c r="H89" s="218">
        <v>15061478</v>
      </c>
      <c r="I89" s="218"/>
      <c r="J89" s="218">
        <v>11651358</v>
      </c>
      <c r="K89" s="218">
        <v>175055</v>
      </c>
      <c r="L89" s="233">
        <v>4.039999722006665</v>
      </c>
      <c r="M89" s="218">
        <v>1897257</v>
      </c>
      <c r="N89" s="233">
        <v>2.6999888490606687</v>
      </c>
      <c r="O89" s="218">
        <v>1813865</v>
      </c>
      <c r="P89" t="s">
        <v>867</v>
      </c>
      <c r="Q89" s="233">
        <v>-1.7897896011794765</v>
      </c>
      <c r="R89" s="218">
        <v>15537535</v>
      </c>
      <c r="S89"/>
      <c r="T89" s="234">
        <v>476057</v>
      </c>
      <c r="U89" s="233">
        <v>3.16</v>
      </c>
      <c r="W89" s="219"/>
    </row>
    <row r="90" spans="1:23" ht="12.75">
      <c r="A90" s="208" t="s">
        <v>526</v>
      </c>
      <c r="B90" s="170">
        <v>81</v>
      </c>
      <c r="C90" s="218">
        <v>7247368</v>
      </c>
      <c r="D90" s="218" t="s">
        <v>867</v>
      </c>
      <c r="E90" s="218">
        <v>298048</v>
      </c>
      <c r="F90" s="218">
        <v>546500</v>
      </c>
      <c r="G90" s="218" t="s">
        <v>867</v>
      </c>
      <c r="H90" s="218">
        <v>8091916</v>
      </c>
      <c r="I90" s="218"/>
      <c r="J90" s="218">
        <v>7428552</v>
      </c>
      <c r="K90" s="218">
        <v>136975</v>
      </c>
      <c r="L90" s="233">
        <v>4.3899937190991265</v>
      </c>
      <c r="M90" s="218">
        <v>294096</v>
      </c>
      <c r="N90" s="233">
        <v>-1.3259609190465966</v>
      </c>
      <c r="O90" s="218">
        <v>605000</v>
      </c>
      <c r="P90" t="s">
        <v>867</v>
      </c>
      <c r="Q90" s="233">
        <v>10.70448307410796</v>
      </c>
      <c r="R90" s="218">
        <v>8464623</v>
      </c>
      <c r="S90"/>
      <c r="T90" s="234">
        <v>372707</v>
      </c>
      <c r="U90" s="233">
        <v>4.61</v>
      </c>
      <c r="W90" s="219"/>
    </row>
    <row r="91" spans="1:23" ht="12.75">
      <c r="A91" s="208" t="s">
        <v>527</v>
      </c>
      <c r="B91" s="170">
        <v>82</v>
      </c>
      <c r="C91" s="218">
        <v>55206582</v>
      </c>
      <c r="D91" s="218" t="s">
        <v>867</v>
      </c>
      <c r="E91" s="218">
        <v>1005530</v>
      </c>
      <c r="F91" s="218">
        <v>3756859</v>
      </c>
      <c r="G91" s="218" t="s">
        <v>867</v>
      </c>
      <c r="H91" s="218">
        <v>59968971</v>
      </c>
      <c r="I91" s="218"/>
      <c r="J91" s="218">
        <v>56586747</v>
      </c>
      <c r="K91" s="218">
        <v>839140</v>
      </c>
      <c r="L91" s="233">
        <v>4.020000731072248</v>
      </c>
      <c r="M91" s="218">
        <v>1037575</v>
      </c>
      <c r="N91" s="233">
        <v>3.1868765725537775</v>
      </c>
      <c r="O91" s="218">
        <v>3820994</v>
      </c>
      <c r="P91" t="s">
        <v>867</v>
      </c>
      <c r="Q91" s="233">
        <v>1.7071441861406031</v>
      </c>
      <c r="R91" s="218">
        <v>62284456</v>
      </c>
      <c r="S91"/>
      <c r="T91" s="234">
        <v>2315485</v>
      </c>
      <c r="U91" s="233">
        <v>3.8600000000000003</v>
      </c>
      <c r="W91" s="219"/>
    </row>
    <row r="92" spans="1:23" ht="12.75">
      <c r="A92" s="208" t="s">
        <v>852</v>
      </c>
      <c r="B92" s="170">
        <v>83</v>
      </c>
      <c r="C92" s="218">
        <v>27320944</v>
      </c>
      <c r="D92" s="218" t="s">
        <v>867</v>
      </c>
      <c r="E92" s="218">
        <v>1550628</v>
      </c>
      <c r="F92" s="218">
        <v>2069159</v>
      </c>
      <c r="G92" s="218" t="s">
        <v>867</v>
      </c>
      <c r="H92" s="218">
        <v>30940731</v>
      </c>
      <c r="I92" s="218"/>
      <c r="J92" s="218">
        <v>28003968</v>
      </c>
      <c r="K92" s="218">
        <v>295066</v>
      </c>
      <c r="L92" s="233">
        <v>3.5800007496080664</v>
      </c>
      <c r="M92" s="218">
        <v>1592669</v>
      </c>
      <c r="N92" s="233">
        <v>2.7112240975914275</v>
      </c>
      <c r="O92" s="218">
        <v>2349159</v>
      </c>
      <c r="P92" t="s">
        <v>867</v>
      </c>
      <c r="Q92" s="233">
        <v>13.53206785945401</v>
      </c>
      <c r="R92" s="218">
        <v>32240862</v>
      </c>
      <c r="S92"/>
      <c r="T92" s="234">
        <v>1300131</v>
      </c>
      <c r="U92" s="233">
        <v>4.2</v>
      </c>
      <c r="W92" s="219"/>
    </row>
    <row r="93" spans="1:23" ht="12.75">
      <c r="A93" s="208" t="s">
        <v>853</v>
      </c>
      <c r="B93" s="170">
        <v>84</v>
      </c>
      <c r="C93" s="218">
        <v>3706310</v>
      </c>
      <c r="D93" s="218" t="s">
        <v>867</v>
      </c>
      <c r="E93" s="218">
        <v>303018</v>
      </c>
      <c r="F93" s="218">
        <v>328000</v>
      </c>
      <c r="G93" s="218" t="s">
        <v>867</v>
      </c>
      <c r="H93" s="218">
        <v>4337328</v>
      </c>
      <c r="I93" s="218"/>
      <c r="J93" s="218">
        <v>3798968</v>
      </c>
      <c r="K93" s="218">
        <v>59301</v>
      </c>
      <c r="L93" s="233">
        <v>4.100007824493904</v>
      </c>
      <c r="M93" s="218">
        <v>311245</v>
      </c>
      <c r="N93" s="233">
        <v>2.715020229821331</v>
      </c>
      <c r="O93" s="218">
        <v>333000</v>
      </c>
      <c r="P93" t="s">
        <v>867</v>
      </c>
      <c r="Q93" s="233">
        <v>1.524390243902439</v>
      </c>
      <c r="R93" s="218">
        <v>4502514</v>
      </c>
      <c r="S93"/>
      <c r="T93" s="234">
        <v>165186</v>
      </c>
      <c r="U93" s="233">
        <v>3.81</v>
      </c>
      <c r="W93" s="219"/>
    </row>
    <row r="94" spans="1:23" ht="12.75">
      <c r="A94" s="208" t="s">
        <v>854</v>
      </c>
      <c r="B94" s="170">
        <v>85</v>
      </c>
      <c r="C94" s="218">
        <v>42778627</v>
      </c>
      <c r="D94" s="218" t="s">
        <v>867</v>
      </c>
      <c r="E94" s="218">
        <v>1496634</v>
      </c>
      <c r="F94" s="218">
        <v>3048000</v>
      </c>
      <c r="G94" s="218" t="s">
        <v>867</v>
      </c>
      <c r="H94" s="218">
        <v>47323261</v>
      </c>
      <c r="I94" s="218"/>
      <c r="J94" s="218">
        <v>43848093</v>
      </c>
      <c r="K94" s="218">
        <v>509066</v>
      </c>
      <c r="L94" s="233">
        <v>3.6900015514756936</v>
      </c>
      <c r="M94" s="218">
        <v>1537043</v>
      </c>
      <c r="N94" s="233">
        <v>2.6999921156408315</v>
      </c>
      <c r="O94" s="218">
        <v>3404169.06</v>
      </c>
      <c r="P94" t="s">
        <v>867</v>
      </c>
      <c r="Q94" s="233">
        <v>11.68533661417323</v>
      </c>
      <c r="R94" s="218">
        <v>49298371.06</v>
      </c>
      <c r="S94"/>
      <c r="T94" s="234">
        <v>1975110.0600000024</v>
      </c>
      <c r="U94" s="233">
        <v>4.17</v>
      </c>
      <c r="W94" s="219"/>
    </row>
    <row r="95" spans="1:23" ht="12.75">
      <c r="A95" s="208" t="s">
        <v>531</v>
      </c>
      <c r="B95" s="170">
        <v>86</v>
      </c>
      <c r="C95" s="218">
        <v>17740730</v>
      </c>
      <c r="D95" s="218" t="s">
        <v>867</v>
      </c>
      <c r="E95" s="218">
        <v>155862</v>
      </c>
      <c r="F95" s="218">
        <v>1355157.3900000001</v>
      </c>
      <c r="G95" s="218" t="s">
        <v>867</v>
      </c>
      <c r="H95" s="218">
        <v>19251749.39</v>
      </c>
      <c r="I95" s="218"/>
      <c r="J95" s="218">
        <v>18184248</v>
      </c>
      <c r="K95" s="218">
        <v>145474</v>
      </c>
      <c r="L95" s="233">
        <v>3.319998669727796</v>
      </c>
      <c r="M95" s="218">
        <v>160018</v>
      </c>
      <c r="N95" s="233">
        <v>2.6664613568413085</v>
      </c>
      <c r="O95" s="218">
        <v>1452500</v>
      </c>
      <c r="P95" t="s">
        <v>867</v>
      </c>
      <c r="Q95" s="233">
        <v>7.18312210214932</v>
      </c>
      <c r="R95" s="218">
        <v>19942240</v>
      </c>
      <c r="S95"/>
      <c r="T95" s="234">
        <v>690490.6099999994</v>
      </c>
      <c r="U95" s="233">
        <v>3.5900000000000003</v>
      </c>
      <c r="W95" s="219"/>
    </row>
    <row r="96" spans="1:23" ht="12.75">
      <c r="A96" s="208" t="s">
        <v>532</v>
      </c>
      <c r="B96" s="170">
        <v>87</v>
      </c>
      <c r="C96" s="218">
        <v>22869840</v>
      </c>
      <c r="D96" s="218" t="s">
        <v>867</v>
      </c>
      <c r="E96" s="218">
        <v>2911348</v>
      </c>
      <c r="F96" s="218">
        <v>1947000</v>
      </c>
      <c r="G96" s="218" t="s">
        <v>867</v>
      </c>
      <c r="H96" s="218">
        <v>27728188</v>
      </c>
      <c r="I96" s="218"/>
      <c r="J96" s="218">
        <v>23441586</v>
      </c>
      <c r="K96" s="218">
        <v>295021</v>
      </c>
      <c r="L96" s="233">
        <v>3.7900002798445462</v>
      </c>
      <c r="M96" s="218">
        <v>2987955</v>
      </c>
      <c r="N96" s="233">
        <v>2.6313240464554566</v>
      </c>
      <c r="O96" s="218">
        <v>2065909</v>
      </c>
      <c r="P96" t="s">
        <v>867</v>
      </c>
      <c r="Q96" s="233">
        <v>6.107293271700051</v>
      </c>
      <c r="R96" s="218">
        <v>28790471</v>
      </c>
      <c r="S96"/>
      <c r="T96" s="234">
        <v>1062283</v>
      </c>
      <c r="U96" s="233">
        <v>3.83</v>
      </c>
      <c r="W96" s="219"/>
    </row>
    <row r="97" spans="1:23" ht="12.75">
      <c r="A97" s="208" t="s">
        <v>533</v>
      </c>
      <c r="B97" s="170">
        <v>88</v>
      </c>
      <c r="C97" s="218">
        <v>50210978</v>
      </c>
      <c r="D97" s="218" t="s">
        <v>867</v>
      </c>
      <c r="E97" s="218">
        <v>2351025</v>
      </c>
      <c r="F97" s="218">
        <v>4752558</v>
      </c>
      <c r="G97" s="218" t="s">
        <v>867</v>
      </c>
      <c r="H97" s="218">
        <v>57314561</v>
      </c>
      <c r="I97" s="218"/>
      <c r="J97" s="218">
        <v>51466252</v>
      </c>
      <c r="K97" s="218">
        <v>903798</v>
      </c>
      <c r="L97" s="233">
        <v>4.299999892453798</v>
      </c>
      <c r="M97" s="218">
        <v>2416901</v>
      </c>
      <c r="N97" s="233">
        <v>2.8020118884316414</v>
      </c>
      <c r="O97" s="218">
        <v>5069000</v>
      </c>
      <c r="P97" t="s">
        <v>867</v>
      </c>
      <c r="Q97" s="233">
        <v>6.6583511447940245</v>
      </c>
      <c r="R97" s="218">
        <v>59855951</v>
      </c>
      <c r="S97"/>
      <c r="T97" s="234">
        <v>2541390</v>
      </c>
      <c r="U97" s="233">
        <v>4.43</v>
      </c>
      <c r="W97" s="219"/>
    </row>
    <row r="98" spans="1:23" ht="12.75">
      <c r="A98" s="208" t="s">
        <v>534</v>
      </c>
      <c r="B98" s="170">
        <v>89</v>
      </c>
      <c r="C98" s="218">
        <v>21357045</v>
      </c>
      <c r="D98" s="218" t="s">
        <v>867</v>
      </c>
      <c r="E98" s="218">
        <v>1353635</v>
      </c>
      <c r="F98" s="218">
        <v>1925500.98</v>
      </c>
      <c r="G98" s="218" t="s">
        <v>867</v>
      </c>
      <c r="H98" s="218">
        <v>24636180.98</v>
      </c>
      <c r="I98" s="218"/>
      <c r="J98" s="218">
        <v>21890971</v>
      </c>
      <c r="K98" s="218">
        <v>427141</v>
      </c>
      <c r="L98" s="233">
        <v>4.499999882942608</v>
      </c>
      <c r="M98" s="218">
        <v>1471246</v>
      </c>
      <c r="N98" s="233">
        <v>8.688531251038869</v>
      </c>
      <c r="O98" s="218">
        <v>1925500.17</v>
      </c>
      <c r="P98" t="s">
        <v>867</v>
      </c>
      <c r="Q98" s="233">
        <v>-4.206697417811127E-05</v>
      </c>
      <c r="R98" s="218">
        <v>25714858.17</v>
      </c>
      <c r="S98"/>
      <c r="T98" s="234">
        <v>1078677.1900000013</v>
      </c>
      <c r="U98" s="233">
        <v>4.38</v>
      </c>
      <c r="W98" s="219"/>
    </row>
    <row r="99" spans="1:23" ht="12.75">
      <c r="A99" s="208" t="s">
        <v>535</v>
      </c>
      <c r="B99" s="170">
        <v>90</v>
      </c>
      <c r="C99" s="218">
        <v>4349391</v>
      </c>
      <c r="D99" s="218" t="s">
        <v>867</v>
      </c>
      <c r="E99" s="218">
        <v>210450</v>
      </c>
      <c r="F99" s="218">
        <v>265950</v>
      </c>
      <c r="G99" s="218" t="s">
        <v>867</v>
      </c>
      <c r="H99" s="218">
        <v>4825791</v>
      </c>
      <c r="I99" s="218"/>
      <c r="J99" s="218">
        <v>4458126</v>
      </c>
      <c r="K99" s="218">
        <v>38275</v>
      </c>
      <c r="L99" s="233">
        <v>3.3800134317655046</v>
      </c>
      <c r="M99" s="218">
        <v>216300</v>
      </c>
      <c r="N99" s="233">
        <v>2.77975766215253</v>
      </c>
      <c r="O99" s="218">
        <v>263700</v>
      </c>
      <c r="P99" t="s">
        <v>867</v>
      </c>
      <c r="Q99" s="233">
        <v>-0.8460236886632826</v>
      </c>
      <c r="R99" s="218">
        <v>4976401</v>
      </c>
      <c r="S99"/>
      <c r="T99" s="234">
        <v>150610</v>
      </c>
      <c r="U99" s="233">
        <v>3.1199999999999997</v>
      </c>
      <c r="W99" s="219"/>
    </row>
    <row r="100" spans="1:23" ht="12.75">
      <c r="A100" s="208" t="s">
        <v>536</v>
      </c>
      <c r="B100" s="170">
        <v>91</v>
      </c>
      <c r="C100" s="218">
        <v>10620755</v>
      </c>
      <c r="D100" s="218" t="s">
        <v>867</v>
      </c>
      <c r="E100" s="218">
        <v>118210</v>
      </c>
      <c r="F100" s="218">
        <v>330536</v>
      </c>
      <c r="G100" s="218" t="s">
        <v>867</v>
      </c>
      <c r="H100" s="218">
        <v>11069501</v>
      </c>
      <c r="I100" s="218"/>
      <c r="J100" s="218">
        <v>10886274</v>
      </c>
      <c r="K100" s="218">
        <v>97711</v>
      </c>
      <c r="L100" s="233">
        <v>3.420001685379241</v>
      </c>
      <c r="M100" s="218">
        <v>116755</v>
      </c>
      <c r="N100" s="233">
        <v>-1.230860333305135</v>
      </c>
      <c r="O100" s="218">
        <v>302392</v>
      </c>
      <c r="P100" t="s">
        <v>867</v>
      </c>
      <c r="Q100" s="233">
        <v>-8.514654984631024</v>
      </c>
      <c r="R100" s="218">
        <v>11403132</v>
      </c>
      <c r="S100"/>
      <c r="T100" s="234">
        <v>333631</v>
      </c>
      <c r="U100" s="233">
        <v>3.01</v>
      </c>
      <c r="W100" s="219"/>
    </row>
    <row r="101" spans="1:23" ht="12.75">
      <c r="A101" s="208" t="s">
        <v>537</v>
      </c>
      <c r="B101" s="170">
        <v>92</v>
      </c>
      <c r="C101" s="218">
        <v>9579362</v>
      </c>
      <c r="D101" s="218" t="s">
        <v>867</v>
      </c>
      <c r="E101" s="218">
        <v>264099</v>
      </c>
      <c r="F101" s="218">
        <v>926000</v>
      </c>
      <c r="G101" s="218" t="s">
        <v>867</v>
      </c>
      <c r="H101" s="218">
        <v>10769461</v>
      </c>
      <c r="I101" s="218"/>
      <c r="J101" s="218">
        <v>9818846</v>
      </c>
      <c r="K101" s="218">
        <v>90046</v>
      </c>
      <c r="L101" s="233">
        <v>3.439999448815067</v>
      </c>
      <c r="M101" s="218">
        <v>261755</v>
      </c>
      <c r="N101" s="233">
        <v>-0.8875459581444837</v>
      </c>
      <c r="O101" s="218">
        <v>961275</v>
      </c>
      <c r="P101" t="s">
        <v>867</v>
      </c>
      <c r="Q101" s="233">
        <v>3.8093952483801297</v>
      </c>
      <c r="R101" s="218">
        <v>11131922</v>
      </c>
      <c r="S101"/>
      <c r="T101" s="234">
        <v>362461</v>
      </c>
      <c r="U101" s="233">
        <v>3.37</v>
      </c>
      <c r="W101" s="219"/>
    </row>
    <row r="102" spans="1:23" ht="12.75">
      <c r="A102" s="208" t="s">
        <v>538</v>
      </c>
      <c r="B102" s="170">
        <v>93</v>
      </c>
      <c r="C102" s="218">
        <v>136743488</v>
      </c>
      <c r="D102" s="218" t="s">
        <v>867</v>
      </c>
      <c r="E102" s="218">
        <v>7143256</v>
      </c>
      <c r="F102" s="218">
        <v>6149000</v>
      </c>
      <c r="G102" s="218" t="s">
        <v>867</v>
      </c>
      <c r="H102" s="218">
        <v>150035744</v>
      </c>
      <c r="I102" s="218"/>
      <c r="J102" s="218">
        <v>140162075</v>
      </c>
      <c r="K102" s="218">
        <v>3869841</v>
      </c>
      <c r="L102" s="233">
        <v>5.330000065524144</v>
      </c>
      <c r="M102" s="218">
        <v>7336124</v>
      </c>
      <c r="N102" s="233">
        <v>2.700001231931209</v>
      </c>
      <c r="O102" s="218">
        <v>6549000</v>
      </c>
      <c r="P102" t="s">
        <v>867</v>
      </c>
      <c r="Q102" s="233">
        <v>6.505122784192552</v>
      </c>
      <c r="R102" s="218">
        <v>157917040</v>
      </c>
      <c r="S102"/>
      <c r="T102" s="234">
        <v>7881296</v>
      </c>
      <c r="U102" s="233">
        <v>5.25</v>
      </c>
      <c r="W102" s="219"/>
    </row>
    <row r="103" spans="1:23" ht="12.75">
      <c r="A103" s="208" t="s">
        <v>539</v>
      </c>
      <c r="B103" s="170">
        <v>94</v>
      </c>
      <c r="C103" s="218">
        <v>27566372</v>
      </c>
      <c r="D103" s="218" t="s">
        <v>867</v>
      </c>
      <c r="E103" s="218">
        <v>2485596</v>
      </c>
      <c r="F103" s="218">
        <v>2693000</v>
      </c>
      <c r="G103" s="218" t="s">
        <v>867</v>
      </c>
      <c r="H103" s="218">
        <v>32744968</v>
      </c>
      <c r="I103" s="218"/>
      <c r="J103" s="218">
        <v>28255531</v>
      </c>
      <c r="K103" s="218">
        <v>317013</v>
      </c>
      <c r="L103" s="233">
        <v>3.6499979032424</v>
      </c>
      <c r="M103" s="218">
        <v>2553336</v>
      </c>
      <c r="N103" s="233">
        <v>2.7253021005827174</v>
      </c>
      <c r="O103" s="218">
        <v>2869000</v>
      </c>
      <c r="P103" t="s">
        <v>867</v>
      </c>
      <c r="Q103" s="233">
        <v>6.535462309691794</v>
      </c>
      <c r="R103" s="218">
        <v>33994880</v>
      </c>
      <c r="S103"/>
      <c r="T103" s="234">
        <v>1249912</v>
      </c>
      <c r="U103" s="233">
        <v>3.82</v>
      </c>
      <c r="W103" s="219"/>
    </row>
    <row r="104" spans="1:23" ht="12.75">
      <c r="A104" s="208" t="s">
        <v>540</v>
      </c>
      <c r="B104" s="170">
        <v>95</v>
      </c>
      <c r="C104" s="218">
        <v>102122896</v>
      </c>
      <c r="D104" s="218" t="s">
        <v>867</v>
      </c>
      <c r="E104" s="218">
        <v>24956623</v>
      </c>
      <c r="F104" s="218">
        <v>14714551.63</v>
      </c>
      <c r="G104" s="218" t="s">
        <v>867</v>
      </c>
      <c r="H104" s="218">
        <v>141794070.63</v>
      </c>
      <c r="I104" s="218"/>
      <c r="J104" s="218">
        <v>104675968</v>
      </c>
      <c r="K104" s="218">
        <v>1899486</v>
      </c>
      <c r="L104" s="233">
        <v>4.359999739921203</v>
      </c>
      <c r="M104" s="218">
        <v>25623496</v>
      </c>
      <c r="N104" s="233">
        <v>2.672128356468742</v>
      </c>
      <c r="O104" s="218">
        <v>15032700</v>
      </c>
      <c r="P104" t="s">
        <v>867</v>
      </c>
      <c r="Q104" s="233">
        <v>2.162134314384129</v>
      </c>
      <c r="R104" s="218">
        <v>147231650</v>
      </c>
      <c r="S104"/>
      <c r="T104" s="234">
        <v>5437579.370000005</v>
      </c>
      <c r="U104" s="233">
        <v>3.83</v>
      </c>
      <c r="W104" s="219"/>
    </row>
    <row r="105" spans="1:23" ht="12.75">
      <c r="A105" s="208" t="s">
        <v>541</v>
      </c>
      <c r="B105" s="170">
        <v>96</v>
      </c>
      <c r="C105" s="218">
        <v>92065051</v>
      </c>
      <c r="D105" s="218" t="s">
        <v>867</v>
      </c>
      <c r="E105" s="218">
        <v>2172038</v>
      </c>
      <c r="F105" s="218">
        <v>6121103</v>
      </c>
      <c r="G105" s="218" t="s">
        <v>867</v>
      </c>
      <c r="H105" s="218">
        <v>100358192</v>
      </c>
      <c r="I105" s="218"/>
      <c r="J105" s="218">
        <v>94366677</v>
      </c>
      <c r="K105" s="218">
        <v>948270</v>
      </c>
      <c r="L105" s="233">
        <v>3.5299996738175925</v>
      </c>
      <c r="M105" s="218">
        <v>1910589</v>
      </c>
      <c r="N105" s="233">
        <v>-12.037036184449812</v>
      </c>
      <c r="O105" s="218">
        <v>6460000</v>
      </c>
      <c r="P105" t="s">
        <v>867</v>
      </c>
      <c r="Q105" s="233">
        <v>5.536534836940335</v>
      </c>
      <c r="R105" s="218">
        <v>103685536</v>
      </c>
      <c r="S105"/>
      <c r="T105" s="234">
        <v>3327344</v>
      </c>
      <c r="U105" s="233">
        <v>3.32</v>
      </c>
      <c r="W105" s="219"/>
    </row>
    <row r="106" spans="1:23" ht="12.75">
      <c r="A106" s="208" t="s">
        <v>542</v>
      </c>
      <c r="B106" s="170">
        <v>97</v>
      </c>
      <c r="C106" s="218">
        <v>53682908</v>
      </c>
      <c r="D106" s="218" t="s">
        <v>867</v>
      </c>
      <c r="E106" s="218">
        <v>8866304</v>
      </c>
      <c r="F106" s="218">
        <v>5691428.8100000005</v>
      </c>
      <c r="G106" s="218" t="s">
        <v>867</v>
      </c>
      <c r="H106" s="218">
        <v>68240640.81</v>
      </c>
      <c r="I106" s="218"/>
      <c r="J106" s="218">
        <v>55024981</v>
      </c>
      <c r="K106" s="218">
        <v>815980</v>
      </c>
      <c r="L106" s="233">
        <v>4.020000183298565</v>
      </c>
      <c r="M106" s="218">
        <v>9107511</v>
      </c>
      <c r="N106" s="233">
        <v>2.720490973465381</v>
      </c>
      <c r="O106" s="218">
        <v>6448668.42</v>
      </c>
      <c r="P106" t="s">
        <v>867</v>
      </c>
      <c r="Q106" s="233">
        <v>13.30491226859428</v>
      </c>
      <c r="R106" s="218">
        <v>71397140.42</v>
      </c>
      <c r="S106"/>
      <c r="T106" s="234">
        <v>3156499.6099999994</v>
      </c>
      <c r="U106" s="233">
        <v>4.63</v>
      </c>
      <c r="W106" s="219"/>
    </row>
    <row r="107" spans="1:23" ht="12.75">
      <c r="A107" s="208" t="s">
        <v>543</v>
      </c>
      <c r="B107" s="170">
        <v>98</v>
      </c>
      <c r="C107" s="218">
        <v>2221629</v>
      </c>
      <c r="D107" s="218" t="s">
        <v>872</v>
      </c>
      <c r="E107" s="218">
        <v>86480</v>
      </c>
      <c r="F107" s="218">
        <v>203000</v>
      </c>
      <c r="G107" s="218" t="s">
        <v>872</v>
      </c>
      <c r="H107" s="218">
        <v>2511109</v>
      </c>
      <c r="I107" s="218"/>
      <c r="J107" s="218">
        <v>2277170</v>
      </c>
      <c r="K107" s="218">
        <v>9331</v>
      </c>
      <c r="L107" s="233">
        <v>2.920019499205313</v>
      </c>
      <c r="M107" s="218">
        <v>87085</v>
      </c>
      <c r="N107" s="233">
        <v>0.6995837187789085</v>
      </c>
      <c r="O107" s="218">
        <v>269000</v>
      </c>
      <c r="P107" t="s">
        <v>872</v>
      </c>
      <c r="Q107" s="233">
        <v>32.51231527093596</v>
      </c>
      <c r="R107" s="218">
        <v>2642586</v>
      </c>
      <c r="S107"/>
      <c r="T107" s="234">
        <v>131477</v>
      </c>
      <c r="U107" s="233">
        <v>5.24</v>
      </c>
      <c r="W107" s="219"/>
    </row>
    <row r="108" spans="1:23" ht="12.75">
      <c r="A108" s="208" t="s">
        <v>544</v>
      </c>
      <c r="B108" s="170">
        <v>99</v>
      </c>
      <c r="C108" s="218">
        <v>47576229</v>
      </c>
      <c r="D108" s="218" t="s">
        <v>867</v>
      </c>
      <c r="E108" s="218">
        <v>1647240</v>
      </c>
      <c r="F108" s="218">
        <v>8359299</v>
      </c>
      <c r="G108" s="218" t="s">
        <v>867</v>
      </c>
      <c r="H108" s="218">
        <v>57582768</v>
      </c>
      <c r="I108" s="218"/>
      <c r="J108" s="218">
        <v>48765635</v>
      </c>
      <c r="K108" s="218">
        <v>1384468</v>
      </c>
      <c r="L108" s="233">
        <v>5.410000023330979</v>
      </c>
      <c r="M108" s="218">
        <v>1698701</v>
      </c>
      <c r="N108" s="233">
        <v>3.124074208979869</v>
      </c>
      <c r="O108" s="218">
        <v>8847959</v>
      </c>
      <c r="P108" t="s">
        <v>867</v>
      </c>
      <c r="Q108" s="233">
        <v>5.84570548319901</v>
      </c>
      <c r="R108" s="218">
        <v>60696763</v>
      </c>
      <c r="S108"/>
      <c r="T108" s="234">
        <v>3113995</v>
      </c>
      <c r="U108" s="233">
        <v>5.41</v>
      </c>
      <c r="W108" s="219"/>
    </row>
    <row r="109" spans="1:23" ht="12.75">
      <c r="A109" s="208" t="s">
        <v>545</v>
      </c>
      <c r="B109" s="170">
        <v>100</v>
      </c>
      <c r="C109" s="218">
        <v>198845456</v>
      </c>
      <c r="D109" s="218" t="s">
        <v>867</v>
      </c>
      <c r="E109" s="218">
        <v>10678464</v>
      </c>
      <c r="F109" s="218">
        <v>15751145</v>
      </c>
      <c r="G109" s="218" t="s">
        <v>867</v>
      </c>
      <c r="H109" s="218">
        <v>225275065</v>
      </c>
      <c r="I109" s="218"/>
      <c r="J109" s="218">
        <v>203816592</v>
      </c>
      <c r="K109" s="218">
        <v>3420142</v>
      </c>
      <c r="L109" s="233">
        <v>4.219999877693962</v>
      </c>
      <c r="M109" s="218">
        <v>11007806</v>
      </c>
      <c r="N109" s="233">
        <v>3.084170157805467</v>
      </c>
      <c r="O109" s="218">
        <v>16554636</v>
      </c>
      <c r="P109" t="s">
        <v>867</v>
      </c>
      <c r="Q109" s="233">
        <v>5.101159312545215</v>
      </c>
      <c r="R109" s="218">
        <v>234799176</v>
      </c>
      <c r="S109"/>
      <c r="T109" s="234">
        <v>9524111</v>
      </c>
      <c r="U109" s="233">
        <v>4.2299999999999995</v>
      </c>
      <c r="W109" s="219"/>
    </row>
    <row r="110" spans="1:23" ht="12.75">
      <c r="A110" s="208" t="s">
        <v>546</v>
      </c>
      <c r="B110" s="170">
        <v>101</v>
      </c>
      <c r="C110" s="218">
        <v>69981489</v>
      </c>
      <c r="D110" s="218" t="s">
        <v>867</v>
      </c>
      <c r="E110" s="218">
        <v>2677945</v>
      </c>
      <c r="F110" s="218">
        <v>6057000</v>
      </c>
      <c r="G110" s="218" t="s">
        <v>867</v>
      </c>
      <c r="H110" s="218">
        <v>78716434</v>
      </c>
      <c r="I110" s="218"/>
      <c r="J110" s="218">
        <v>71731026</v>
      </c>
      <c r="K110" s="218">
        <v>1497604</v>
      </c>
      <c r="L110" s="233">
        <v>4.639999871966142</v>
      </c>
      <c r="M110" s="218">
        <v>2753859</v>
      </c>
      <c r="N110" s="233">
        <v>2.8347856285323263</v>
      </c>
      <c r="O110" s="218">
        <v>6306450</v>
      </c>
      <c r="P110" t="s">
        <v>867</v>
      </c>
      <c r="Q110" s="233">
        <v>4.118375433382862</v>
      </c>
      <c r="R110" s="218">
        <v>82288939</v>
      </c>
      <c r="S110"/>
      <c r="T110" s="234">
        <v>3572505</v>
      </c>
      <c r="U110" s="233">
        <v>4.54</v>
      </c>
      <c r="W110" s="219"/>
    </row>
    <row r="111" spans="1:23" ht="12.75">
      <c r="A111" s="208" t="s">
        <v>547</v>
      </c>
      <c r="B111" s="170">
        <v>102</v>
      </c>
      <c r="C111" s="218">
        <v>20288107</v>
      </c>
      <c r="D111" s="218" t="s">
        <v>867</v>
      </c>
      <c r="E111" s="218">
        <v>1193650</v>
      </c>
      <c r="F111" s="218">
        <v>1737000</v>
      </c>
      <c r="G111" s="218" t="s">
        <v>867</v>
      </c>
      <c r="H111" s="218">
        <v>23218757</v>
      </c>
      <c r="I111" s="218"/>
      <c r="J111" s="218">
        <v>20795310</v>
      </c>
      <c r="K111" s="218">
        <v>454454</v>
      </c>
      <c r="L111" s="233">
        <v>4.74000358929495</v>
      </c>
      <c r="M111" s="218">
        <v>1197438</v>
      </c>
      <c r="N111" s="233">
        <v>0.3173459556821514</v>
      </c>
      <c r="O111" s="218">
        <v>1982000</v>
      </c>
      <c r="P111" t="s">
        <v>867</v>
      </c>
      <c r="Q111" s="233">
        <v>14.104778353483017</v>
      </c>
      <c r="R111" s="218">
        <v>24429202</v>
      </c>
      <c r="S111"/>
      <c r="T111" s="234">
        <v>1210445</v>
      </c>
      <c r="U111" s="233">
        <v>5.21</v>
      </c>
      <c r="W111" s="219"/>
    </row>
    <row r="112" spans="1:23" ht="12.75">
      <c r="A112" s="208" t="s">
        <v>548</v>
      </c>
      <c r="B112" s="170">
        <v>103</v>
      </c>
      <c r="C112" s="218">
        <v>27018062</v>
      </c>
      <c r="D112" s="218" t="s">
        <v>867</v>
      </c>
      <c r="E112" s="218">
        <v>4432296</v>
      </c>
      <c r="F112" s="218">
        <v>2816360</v>
      </c>
      <c r="G112" s="218" t="s">
        <v>867</v>
      </c>
      <c r="H112" s="218">
        <v>34266718</v>
      </c>
      <c r="I112" s="218"/>
      <c r="J112" s="218">
        <v>27693514</v>
      </c>
      <c r="K112" s="218">
        <v>588994</v>
      </c>
      <c r="L112" s="233">
        <v>4.680002584937439</v>
      </c>
      <c r="M112" s="218">
        <v>4548380</v>
      </c>
      <c r="N112" s="233">
        <v>2.6190489082859085</v>
      </c>
      <c r="O112" s="218">
        <v>2941562</v>
      </c>
      <c r="P112" t="s">
        <v>867</v>
      </c>
      <c r="Q112" s="233">
        <v>4.445525429987644</v>
      </c>
      <c r="R112" s="218">
        <v>35772450</v>
      </c>
      <c r="S112"/>
      <c r="T112" s="234">
        <v>1505732</v>
      </c>
      <c r="U112" s="233">
        <v>4.390000000000001</v>
      </c>
      <c r="W112" s="219"/>
    </row>
    <row r="113" spans="1:23" ht="12.75">
      <c r="A113" s="208" t="s">
        <v>855</v>
      </c>
      <c r="B113" s="170">
        <v>104</v>
      </c>
      <c r="C113" s="218">
        <v>3063266</v>
      </c>
      <c r="D113" s="218" t="s">
        <v>867</v>
      </c>
      <c r="E113" s="218">
        <v>4527</v>
      </c>
      <c r="F113" s="218">
        <v>127945</v>
      </c>
      <c r="G113" s="218" t="s">
        <v>867</v>
      </c>
      <c r="H113" s="218">
        <v>3195738</v>
      </c>
      <c r="I113" s="218"/>
      <c r="J113" s="218">
        <v>3139848</v>
      </c>
      <c r="K113" s="218">
        <v>28182</v>
      </c>
      <c r="L113" s="233">
        <v>3.42000988487451</v>
      </c>
      <c r="M113" s="218">
        <v>4609</v>
      </c>
      <c r="N113" s="233">
        <v>1.8113540976364038</v>
      </c>
      <c r="O113" s="218">
        <v>123500</v>
      </c>
      <c r="P113" t="s">
        <v>867</v>
      </c>
      <c r="Q113" s="233">
        <v>-3.4741490484192425</v>
      </c>
      <c r="R113" s="218">
        <v>3296139</v>
      </c>
      <c r="S113"/>
      <c r="T113" s="234">
        <v>100401</v>
      </c>
      <c r="U113" s="233">
        <v>3.1399999999999997</v>
      </c>
      <c r="W113" s="219"/>
    </row>
    <row r="114" spans="1:23" ht="12.75">
      <c r="A114" s="208" t="s">
        <v>550</v>
      </c>
      <c r="B114" s="170">
        <v>105</v>
      </c>
      <c r="C114" s="218">
        <v>17134034</v>
      </c>
      <c r="D114" s="218" t="s">
        <v>867</v>
      </c>
      <c r="E114" s="218">
        <v>865972</v>
      </c>
      <c r="F114" s="218">
        <v>2269146</v>
      </c>
      <c r="G114" s="218" t="s">
        <v>867</v>
      </c>
      <c r="H114" s="218">
        <v>20269152</v>
      </c>
      <c r="I114" s="218"/>
      <c r="J114" s="218">
        <v>17562385</v>
      </c>
      <c r="K114" s="218">
        <v>258724</v>
      </c>
      <c r="L114" s="233">
        <v>4.010001380877381</v>
      </c>
      <c r="M114" s="218">
        <v>894545</v>
      </c>
      <c r="N114" s="233">
        <v>3.29952931503559</v>
      </c>
      <c r="O114" s="218">
        <v>2522000</v>
      </c>
      <c r="P114" t="s">
        <v>867</v>
      </c>
      <c r="Q114" s="233">
        <v>11.143134906259888</v>
      </c>
      <c r="R114" s="218">
        <v>21237654</v>
      </c>
      <c r="S114"/>
      <c r="T114" s="234">
        <v>968502</v>
      </c>
      <c r="U114" s="233">
        <v>4.78</v>
      </c>
      <c r="W114" s="219"/>
    </row>
    <row r="115" spans="1:23" ht="12.75">
      <c r="A115" s="208" t="s">
        <v>551</v>
      </c>
      <c r="B115" s="170">
        <v>106</v>
      </c>
      <c r="C115" s="218">
        <v>2677660</v>
      </c>
      <c r="D115" s="218" t="s">
        <v>872</v>
      </c>
      <c r="E115" s="218">
        <v>287540</v>
      </c>
      <c r="F115" s="218">
        <v>167400</v>
      </c>
      <c r="G115" s="218" t="s">
        <v>872</v>
      </c>
      <c r="H115" s="218">
        <v>3132600</v>
      </c>
      <c r="I115" s="218"/>
      <c r="J115" s="218">
        <v>2744602</v>
      </c>
      <c r="K115" s="218">
        <v>63996</v>
      </c>
      <c r="L115" s="233">
        <v>4.890015909413443</v>
      </c>
      <c r="M115" s="218">
        <v>275757</v>
      </c>
      <c r="N115" s="233">
        <v>-4.0978646449189675</v>
      </c>
      <c r="O115" s="218">
        <v>174900</v>
      </c>
      <c r="P115" t="s">
        <v>872</v>
      </c>
      <c r="Q115" s="233">
        <v>4.480286738351254</v>
      </c>
      <c r="R115" s="218">
        <v>3259255</v>
      </c>
      <c r="S115"/>
      <c r="T115" s="234">
        <v>126655</v>
      </c>
      <c r="U115" s="233">
        <v>4.04</v>
      </c>
      <c r="W115" s="219"/>
    </row>
    <row r="116" spans="1:23" ht="12.75">
      <c r="A116" s="208" t="s">
        <v>552</v>
      </c>
      <c r="B116" s="170">
        <v>107</v>
      </c>
      <c r="C116" s="218">
        <v>79051706</v>
      </c>
      <c r="D116" s="218" t="s">
        <v>867</v>
      </c>
      <c r="E116" s="218">
        <v>4150452</v>
      </c>
      <c r="F116" s="218">
        <v>6992392</v>
      </c>
      <c r="G116" s="218" t="s">
        <v>867</v>
      </c>
      <c r="H116" s="218">
        <v>90194550</v>
      </c>
      <c r="I116" s="218"/>
      <c r="J116" s="218">
        <v>81027999</v>
      </c>
      <c r="K116" s="218">
        <v>1011862</v>
      </c>
      <c r="L116" s="233">
        <v>3.7800006491953506</v>
      </c>
      <c r="M116" s="218">
        <v>4263935</v>
      </c>
      <c r="N116" s="233">
        <v>2.734232319756981</v>
      </c>
      <c r="O116" s="218">
        <v>7252291</v>
      </c>
      <c r="P116" t="s">
        <v>867</v>
      </c>
      <c r="Q116" s="233">
        <v>3.7168825775213974</v>
      </c>
      <c r="R116" s="218">
        <v>93556087</v>
      </c>
      <c r="S116"/>
      <c r="T116" s="234">
        <v>3361537</v>
      </c>
      <c r="U116" s="233">
        <v>3.73</v>
      </c>
      <c r="W116" s="219"/>
    </row>
    <row r="117" spans="1:23" ht="12.75">
      <c r="A117" s="208" t="s">
        <v>553</v>
      </c>
      <c r="B117" s="170">
        <v>108</v>
      </c>
      <c r="C117" s="218">
        <v>2361373</v>
      </c>
      <c r="D117" s="218" t="s">
        <v>867</v>
      </c>
      <c r="E117" s="218">
        <v>116859</v>
      </c>
      <c r="F117" s="218">
        <v>151200</v>
      </c>
      <c r="G117" s="218" t="s">
        <v>867</v>
      </c>
      <c r="H117" s="218">
        <v>2629432</v>
      </c>
      <c r="I117" s="218"/>
      <c r="J117" s="218">
        <v>2420407</v>
      </c>
      <c r="K117" s="218">
        <v>33295</v>
      </c>
      <c r="L117" s="233">
        <v>3.9099710210966245</v>
      </c>
      <c r="M117" s="218">
        <v>119325</v>
      </c>
      <c r="N117" s="233">
        <v>2.1102354119066566</v>
      </c>
      <c r="O117" s="218">
        <v>163200</v>
      </c>
      <c r="P117" t="s">
        <v>867</v>
      </c>
      <c r="Q117" s="233">
        <v>7.936507936507937</v>
      </c>
      <c r="R117" s="218">
        <v>2736227</v>
      </c>
      <c r="S117"/>
      <c r="T117" s="234">
        <v>106795</v>
      </c>
      <c r="U117" s="233">
        <v>4.06</v>
      </c>
      <c r="W117" s="219"/>
    </row>
    <row r="118" spans="1:23" ht="12.75">
      <c r="A118" s="208" t="s">
        <v>554</v>
      </c>
      <c r="B118" s="170">
        <v>109</v>
      </c>
      <c r="C118" s="218">
        <v>509346</v>
      </c>
      <c r="D118" s="218" t="s">
        <v>872</v>
      </c>
      <c r="E118" s="218">
        <v>25343</v>
      </c>
      <c r="F118" s="218">
        <v>6780</v>
      </c>
      <c r="G118" s="218" t="s">
        <v>872</v>
      </c>
      <c r="H118" s="218">
        <v>541469</v>
      </c>
      <c r="I118" s="218"/>
      <c r="J118" s="218">
        <v>522080</v>
      </c>
      <c r="K118" s="218">
        <v>1222</v>
      </c>
      <c r="L118" s="233">
        <v>2.7399842150522433</v>
      </c>
      <c r="M118" s="218">
        <v>24819</v>
      </c>
      <c r="N118" s="233">
        <v>-2.067632087755988</v>
      </c>
      <c r="O118" s="218">
        <v>7790</v>
      </c>
      <c r="P118" t="s">
        <v>872</v>
      </c>
      <c r="Q118" s="233">
        <v>14.896755162241888</v>
      </c>
      <c r="R118" s="218">
        <v>555911</v>
      </c>
      <c r="S118"/>
      <c r="T118" s="234">
        <v>14442</v>
      </c>
      <c r="U118" s="233">
        <v>2.67</v>
      </c>
      <c r="W118" s="219"/>
    </row>
    <row r="119" spans="1:23" ht="12.75">
      <c r="A119" s="208" t="s">
        <v>555</v>
      </c>
      <c r="B119" s="170">
        <v>110</v>
      </c>
      <c r="C119" s="218">
        <v>35307865</v>
      </c>
      <c r="D119" s="218" t="s">
        <v>867</v>
      </c>
      <c r="E119" s="218">
        <v>1621442</v>
      </c>
      <c r="F119" s="218">
        <v>3327077.64</v>
      </c>
      <c r="G119" s="218" t="s">
        <v>867</v>
      </c>
      <c r="H119" s="218">
        <v>40256384.64</v>
      </c>
      <c r="I119" s="218"/>
      <c r="J119" s="218">
        <v>36190562</v>
      </c>
      <c r="K119" s="218">
        <v>667319</v>
      </c>
      <c r="L119" s="233">
        <v>4.390002057615209</v>
      </c>
      <c r="M119" s="218">
        <v>1665049</v>
      </c>
      <c r="N119" s="233">
        <v>2.6893962287889424</v>
      </c>
      <c r="O119" s="218">
        <v>3618756</v>
      </c>
      <c r="P119" t="s">
        <v>867</v>
      </c>
      <c r="Q119" s="233">
        <v>8.766803530319775</v>
      </c>
      <c r="R119" s="218">
        <v>42141686</v>
      </c>
      <c r="S119"/>
      <c r="T119" s="234">
        <v>1885301.3599999994</v>
      </c>
      <c r="U119" s="233">
        <v>4.68</v>
      </c>
      <c r="W119" s="219"/>
    </row>
    <row r="120" spans="1:23" ht="12.75">
      <c r="A120" s="208" t="s">
        <v>556</v>
      </c>
      <c r="B120" s="170">
        <v>111</v>
      </c>
      <c r="C120" s="218">
        <v>10976478</v>
      </c>
      <c r="D120" s="218" t="s">
        <v>867</v>
      </c>
      <c r="E120" s="218">
        <v>974145</v>
      </c>
      <c r="F120" s="218">
        <v>440000</v>
      </c>
      <c r="G120" s="218" t="s">
        <v>867</v>
      </c>
      <c r="H120" s="218">
        <v>12390623</v>
      </c>
      <c r="I120" s="218"/>
      <c r="J120" s="218">
        <v>11250890</v>
      </c>
      <c r="K120" s="218">
        <v>174526</v>
      </c>
      <c r="L120" s="233">
        <v>4.090000453697443</v>
      </c>
      <c r="M120" s="218">
        <v>1002277</v>
      </c>
      <c r="N120" s="233">
        <v>2.8878657694696375</v>
      </c>
      <c r="O120" s="218">
        <v>570023.65</v>
      </c>
      <c r="P120" t="s">
        <v>867</v>
      </c>
      <c r="Q120" s="233">
        <v>29.55082954545455</v>
      </c>
      <c r="R120" s="218">
        <v>12997716.65</v>
      </c>
      <c r="S120"/>
      <c r="T120" s="234">
        <v>607093.6500000004</v>
      </c>
      <c r="U120" s="233">
        <v>4.9</v>
      </c>
      <c r="W120" s="219"/>
    </row>
    <row r="121" spans="1:23" ht="12.75">
      <c r="A121" s="208" t="s">
        <v>557</v>
      </c>
      <c r="B121" s="170">
        <v>112</v>
      </c>
      <c r="C121" s="218">
        <v>3261763</v>
      </c>
      <c r="D121" s="218" t="s">
        <v>867</v>
      </c>
      <c r="E121" s="218">
        <v>228339</v>
      </c>
      <c r="F121" s="218">
        <v>396900</v>
      </c>
      <c r="G121" s="218" t="s">
        <v>867</v>
      </c>
      <c r="H121" s="218">
        <v>3887002</v>
      </c>
      <c r="I121" s="218"/>
      <c r="J121" s="218">
        <v>3343307</v>
      </c>
      <c r="K121" s="218">
        <v>26420</v>
      </c>
      <c r="L121" s="233">
        <v>3.309989107117838</v>
      </c>
      <c r="M121" s="218">
        <v>221524</v>
      </c>
      <c r="N121" s="233">
        <v>-2.984597462544725</v>
      </c>
      <c r="O121" s="218">
        <v>427400</v>
      </c>
      <c r="P121" t="s">
        <v>867</v>
      </c>
      <c r="Q121" s="233">
        <v>7.684555303602923</v>
      </c>
      <c r="R121" s="218">
        <v>4018651</v>
      </c>
      <c r="S121"/>
      <c r="T121" s="234">
        <v>131649</v>
      </c>
      <c r="U121" s="233">
        <v>3.39</v>
      </c>
      <c r="W121" s="219"/>
    </row>
    <row r="122" spans="1:23" ht="12.75">
      <c r="A122" s="208" t="s">
        <v>856</v>
      </c>
      <c r="B122" s="170">
        <v>113</v>
      </c>
      <c r="C122" s="218">
        <v>22803152</v>
      </c>
      <c r="D122" s="218" t="s">
        <v>867</v>
      </c>
      <c r="E122" s="218">
        <v>1019651</v>
      </c>
      <c r="F122" s="218">
        <v>965000</v>
      </c>
      <c r="G122" s="218" t="s">
        <v>867</v>
      </c>
      <c r="H122" s="218">
        <v>24787803</v>
      </c>
      <c r="I122" s="218"/>
      <c r="J122" s="218">
        <v>23373231</v>
      </c>
      <c r="K122" s="218">
        <v>510791</v>
      </c>
      <c r="L122" s="233">
        <v>4.7400026101654715</v>
      </c>
      <c r="M122" s="218">
        <v>1043811</v>
      </c>
      <c r="N122" s="233">
        <v>2.3694381705112826</v>
      </c>
      <c r="O122" s="218">
        <v>965000</v>
      </c>
      <c r="P122" t="s">
        <v>867</v>
      </c>
      <c r="Q122" s="233">
        <v>0</v>
      </c>
      <c r="R122" s="218">
        <v>25892833</v>
      </c>
      <c r="S122"/>
      <c r="T122" s="234">
        <v>1105030</v>
      </c>
      <c r="U122" s="233">
        <v>4.46</v>
      </c>
      <c r="W122" s="219"/>
    </row>
    <row r="123" spans="1:23" ht="12.75">
      <c r="A123" s="208" t="s">
        <v>559</v>
      </c>
      <c r="B123" s="170">
        <v>114</v>
      </c>
      <c r="C123" s="218">
        <v>34278055</v>
      </c>
      <c r="D123" s="218" t="s">
        <v>867</v>
      </c>
      <c r="E123" s="218">
        <v>3311671</v>
      </c>
      <c r="F123" s="218">
        <v>3325000</v>
      </c>
      <c r="G123" s="218" t="s">
        <v>867</v>
      </c>
      <c r="H123" s="218">
        <v>40914726</v>
      </c>
      <c r="I123" s="218"/>
      <c r="J123" s="218">
        <v>35135006</v>
      </c>
      <c r="K123" s="218">
        <v>613577</v>
      </c>
      <c r="L123" s="233">
        <v>4.289998367760364</v>
      </c>
      <c r="M123" s="218">
        <v>3399757</v>
      </c>
      <c r="N123" s="233">
        <v>2.6598656690232816</v>
      </c>
      <c r="O123" s="218">
        <v>3430003</v>
      </c>
      <c r="P123" t="s">
        <v>867</v>
      </c>
      <c r="Q123" s="233">
        <v>3.1579849624060152</v>
      </c>
      <c r="R123" s="218">
        <v>42578343</v>
      </c>
      <c r="S123"/>
      <c r="T123" s="234">
        <v>1663617</v>
      </c>
      <c r="U123" s="233">
        <v>4.07</v>
      </c>
      <c r="W123" s="219"/>
    </row>
    <row r="124" spans="1:23" ht="12.75">
      <c r="A124" s="208" t="s">
        <v>560</v>
      </c>
      <c r="B124" s="170">
        <v>115</v>
      </c>
      <c r="C124" s="218">
        <v>27536957</v>
      </c>
      <c r="D124" s="218" t="s">
        <v>867</v>
      </c>
      <c r="E124" s="218">
        <v>868697</v>
      </c>
      <c r="F124" s="218">
        <v>1974000</v>
      </c>
      <c r="G124" s="218" t="s">
        <v>867</v>
      </c>
      <c r="H124" s="218">
        <v>30379654</v>
      </c>
      <c r="I124" s="218"/>
      <c r="J124" s="218">
        <v>28225381</v>
      </c>
      <c r="K124" s="218">
        <v>525956</v>
      </c>
      <c r="L124" s="233">
        <v>4.4100007128601755</v>
      </c>
      <c r="M124" s="218">
        <v>894740</v>
      </c>
      <c r="N124" s="233">
        <v>2.9979382914871353</v>
      </c>
      <c r="O124" s="218">
        <v>2066389</v>
      </c>
      <c r="P124" t="s">
        <v>867</v>
      </c>
      <c r="Q124" s="233">
        <v>4.680293819655522</v>
      </c>
      <c r="R124" s="218">
        <v>31712466</v>
      </c>
      <c r="S124"/>
      <c r="T124" s="234">
        <v>1332812</v>
      </c>
      <c r="U124" s="233">
        <v>4.390000000000001</v>
      </c>
      <c r="W124" s="219"/>
    </row>
    <row r="125" spans="1:23" ht="12.75">
      <c r="A125" s="208" t="s">
        <v>561</v>
      </c>
      <c r="B125" s="170">
        <v>116</v>
      </c>
      <c r="C125" s="218">
        <v>11777343</v>
      </c>
      <c r="D125" s="218" t="s">
        <v>867</v>
      </c>
      <c r="E125" s="218">
        <v>858072</v>
      </c>
      <c r="F125" s="218">
        <v>1108500</v>
      </c>
      <c r="G125" s="218" t="s">
        <v>867</v>
      </c>
      <c r="H125" s="218">
        <v>13743915</v>
      </c>
      <c r="I125" s="218"/>
      <c r="J125" s="218">
        <v>12071777</v>
      </c>
      <c r="K125" s="218">
        <v>153105</v>
      </c>
      <c r="L125" s="233">
        <v>3.7999997113100976</v>
      </c>
      <c r="M125" s="218">
        <v>885853</v>
      </c>
      <c r="N125" s="233">
        <v>3.237607100569649</v>
      </c>
      <c r="O125" s="218">
        <v>1309000</v>
      </c>
      <c r="P125" t="s">
        <v>867</v>
      </c>
      <c r="Q125" s="233">
        <v>18.087505638249887</v>
      </c>
      <c r="R125" s="218">
        <v>14419735</v>
      </c>
      <c r="S125"/>
      <c r="T125" s="234">
        <v>675820</v>
      </c>
      <c r="U125" s="233">
        <v>4.92</v>
      </c>
      <c r="W125" s="219"/>
    </row>
    <row r="126" spans="1:23" ht="12.75">
      <c r="A126" s="208" t="s">
        <v>562</v>
      </c>
      <c r="B126" s="170">
        <v>117</v>
      </c>
      <c r="C126" s="218">
        <v>11032660</v>
      </c>
      <c r="D126" s="218" t="s">
        <v>867</v>
      </c>
      <c r="E126" s="218">
        <v>675294</v>
      </c>
      <c r="F126" s="218">
        <v>1978363</v>
      </c>
      <c r="G126" s="218" t="s">
        <v>867</v>
      </c>
      <c r="H126" s="218">
        <v>13686317</v>
      </c>
      <c r="I126" s="218"/>
      <c r="J126" s="218">
        <v>11308477</v>
      </c>
      <c r="K126" s="218">
        <v>199691</v>
      </c>
      <c r="L126" s="233">
        <v>4.310003208655029</v>
      </c>
      <c r="M126" s="218">
        <v>692521</v>
      </c>
      <c r="N126" s="233">
        <v>2.551037029797392</v>
      </c>
      <c r="O126" s="218">
        <v>1658616</v>
      </c>
      <c r="P126" t="s">
        <v>867</v>
      </c>
      <c r="Q126" s="233">
        <v>-16.162200769019638</v>
      </c>
      <c r="R126" s="218">
        <v>13859305</v>
      </c>
      <c r="S126"/>
      <c r="T126" s="234">
        <v>172988</v>
      </c>
      <c r="U126" s="233">
        <v>1.26</v>
      </c>
      <c r="W126" s="219"/>
    </row>
    <row r="127" spans="1:23" ht="12.75">
      <c r="A127" s="208" t="s">
        <v>563</v>
      </c>
      <c r="B127" s="170">
        <v>118</v>
      </c>
      <c r="C127" s="218">
        <v>15242239</v>
      </c>
      <c r="D127" s="218" t="s">
        <v>867</v>
      </c>
      <c r="E127" s="218">
        <v>990269</v>
      </c>
      <c r="F127" s="218">
        <v>1319841.21</v>
      </c>
      <c r="G127" s="218" t="s">
        <v>867</v>
      </c>
      <c r="H127" s="218">
        <v>17552349.21</v>
      </c>
      <c r="I127" s="218"/>
      <c r="J127" s="218">
        <v>15623295</v>
      </c>
      <c r="K127" s="218">
        <v>221012</v>
      </c>
      <c r="L127" s="233">
        <v>3.949997110004639</v>
      </c>
      <c r="M127" s="218">
        <v>1009781</v>
      </c>
      <c r="N127" s="233">
        <v>1.9703737065383244</v>
      </c>
      <c r="O127" s="218">
        <v>1419490</v>
      </c>
      <c r="P127" t="s">
        <v>867</v>
      </c>
      <c r="Q127" s="233">
        <v>7.550058995354452</v>
      </c>
      <c r="R127" s="218">
        <v>18273578</v>
      </c>
      <c r="S127"/>
      <c r="T127" s="234">
        <v>721228.7899999991</v>
      </c>
      <c r="U127" s="233">
        <v>4.109999999999999</v>
      </c>
      <c r="W127" s="219"/>
    </row>
    <row r="128" spans="1:23" ht="12.75">
      <c r="A128" s="208" t="s">
        <v>564</v>
      </c>
      <c r="B128" s="170">
        <v>119</v>
      </c>
      <c r="C128" s="218">
        <v>20935674</v>
      </c>
      <c r="D128" s="218" t="s">
        <v>867</v>
      </c>
      <c r="E128" s="218">
        <v>821936</v>
      </c>
      <c r="F128" s="218">
        <v>1341000</v>
      </c>
      <c r="G128" s="218" t="s">
        <v>867</v>
      </c>
      <c r="H128" s="218">
        <v>23098610</v>
      </c>
      <c r="I128" s="218"/>
      <c r="J128" s="218">
        <v>21459066</v>
      </c>
      <c r="K128" s="218">
        <v>276351</v>
      </c>
      <c r="L128" s="233">
        <v>3.8200012094189084</v>
      </c>
      <c r="M128" s="218">
        <v>850803</v>
      </c>
      <c r="N128" s="233">
        <v>3.5120739327636215</v>
      </c>
      <c r="O128" s="218">
        <v>1281550</v>
      </c>
      <c r="P128" t="s">
        <v>867</v>
      </c>
      <c r="Q128" s="233">
        <v>-4.4332587621178225</v>
      </c>
      <c r="R128" s="218">
        <v>23867770</v>
      </c>
      <c r="S128"/>
      <c r="T128" s="234">
        <v>769160</v>
      </c>
      <c r="U128" s="233">
        <v>3.3300000000000005</v>
      </c>
      <c r="W128" s="219"/>
    </row>
    <row r="129" spans="1:23" ht="12.75">
      <c r="A129" s="208" t="s">
        <v>565</v>
      </c>
      <c r="B129" s="170">
        <v>120</v>
      </c>
      <c r="C129" s="218">
        <v>12082323</v>
      </c>
      <c r="D129" s="218" t="s">
        <v>867</v>
      </c>
      <c r="E129" s="218">
        <v>711364</v>
      </c>
      <c r="F129" s="218">
        <v>483800</v>
      </c>
      <c r="G129" s="218" t="s">
        <v>867</v>
      </c>
      <c r="H129" s="218">
        <v>13277487</v>
      </c>
      <c r="I129" s="218"/>
      <c r="J129" s="218">
        <v>12384381</v>
      </c>
      <c r="K129" s="218">
        <v>310516</v>
      </c>
      <c r="L129" s="233">
        <v>5.070001853120464</v>
      </c>
      <c r="M129" s="218">
        <v>730571</v>
      </c>
      <c r="N129" s="233">
        <v>2.700024178901378</v>
      </c>
      <c r="O129" s="218">
        <v>590027</v>
      </c>
      <c r="P129" t="s">
        <v>867</v>
      </c>
      <c r="Q129" s="233">
        <v>21.956800330715172</v>
      </c>
      <c r="R129" s="218">
        <v>14015495</v>
      </c>
      <c r="S129"/>
      <c r="T129" s="234">
        <v>738008</v>
      </c>
      <c r="U129" s="233">
        <v>5.56</v>
      </c>
      <c r="W129" s="219"/>
    </row>
    <row r="130" spans="1:23" ht="12.75">
      <c r="A130" s="208" t="s">
        <v>566</v>
      </c>
      <c r="B130" s="170">
        <v>121</v>
      </c>
      <c r="C130" s="218">
        <v>2348777</v>
      </c>
      <c r="D130" s="218" t="s">
        <v>867</v>
      </c>
      <c r="E130" s="218">
        <v>102724</v>
      </c>
      <c r="F130" s="218">
        <v>411474</v>
      </c>
      <c r="G130" s="218" t="s">
        <v>867</v>
      </c>
      <c r="H130" s="218">
        <v>2862975</v>
      </c>
      <c r="I130" s="218"/>
      <c r="J130" s="218">
        <v>2407496</v>
      </c>
      <c r="K130" s="218">
        <v>23723</v>
      </c>
      <c r="L130" s="233">
        <v>3.509996904772143</v>
      </c>
      <c r="M130" s="218">
        <v>105785</v>
      </c>
      <c r="N130" s="233">
        <v>2.9798294458938517</v>
      </c>
      <c r="O130" s="218">
        <v>455244</v>
      </c>
      <c r="P130" t="s">
        <v>867</v>
      </c>
      <c r="Q130" s="233">
        <v>10.63736712404672</v>
      </c>
      <c r="R130" s="218">
        <v>2992248</v>
      </c>
      <c r="S130"/>
      <c r="T130" s="234">
        <v>129273</v>
      </c>
      <c r="U130" s="233">
        <v>4.52</v>
      </c>
      <c r="W130" s="219"/>
    </row>
    <row r="131" spans="1:23" ht="12.75">
      <c r="A131" s="208" t="s">
        <v>567</v>
      </c>
      <c r="B131" s="170">
        <v>122</v>
      </c>
      <c r="C131" s="218">
        <v>39259975</v>
      </c>
      <c r="D131" s="218" t="s">
        <v>867</v>
      </c>
      <c r="E131" s="218">
        <v>2197878</v>
      </c>
      <c r="F131" s="218">
        <v>2611345</v>
      </c>
      <c r="G131" s="218" t="s">
        <v>867</v>
      </c>
      <c r="H131" s="218">
        <v>44069198</v>
      </c>
      <c r="I131" s="218"/>
      <c r="J131" s="218">
        <v>40241474</v>
      </c>
      <c r="K131" s="218">
        <v>498602</v>
      </c>
      <c r="L131" s="233">
        <v>3.769999853540406</v>
      </c>
      <c r="M131" s="218">
        <v>2257443</v>
      </c>
      <c r="N131" s="233">
        <v>2.7101140281671685</v>
      </c>
      <c r="O131" s="218">
        <v>2750571</v>
      </c>
      <c r="P131" t="s">
        <v>867</v>
      </c>
      <c r="Q131" s="233">
        <v>5.331582000846307</v>
      </c>
      <c r="R131" s="218">
        <v>45748090</v>
      </c>
      <c r="S131"/>
      <c r="T131" s="234">
        <v>1678892</v>
      </c>
      <c r="U131" s="233">
        <v>3.81</v>
      </c>
      <c r="W131" s="219"/>
    </row>
    <row r="132" spans="1:23" ht="12.75">
      <c r="A132" s="208" t="s">
        <v>568</v>
      </c>
      <c r="B132" s="170">
        <v>123</v>
      </c>
      <c r="C132" s="218">
        <v>19298027</v>
      </c>
      <c r="D132" s="218" t="s">
        <v>867</v>
      </c>
      <c r="E132" s="218">
        <v>1362140</v>
      </c>
      <c r="F132" s="218">
        <v>1417500</v>
      </c>
      <c r="G132" s="218" t="s">
        <v>867</v>
      </c>
      <c r="H132" s="218">
        <v>22077667</v>
      </c>
      <c r="I132" s="218"/>
      <c r="J132" s="218">
        <v>19780478</v>
      </c>
      <c r="K132" s="218">
        <v>468942</v>
      </c>
      <c r="L132" s="233">
        <v>4.930001393406694</v>
      </c>
      <c r="M132" s="218">
        <v>1401291</v>
      </c>
      <c r="N132" s="233">
        <v>2.8742273187778054</v>
      </c>
      <c r="O132" s="218">
        <v>1566000</v>
      </c>
      <c r="P132" t="s">
        <v>867</v>
      </c>
      <c r="Q132" s="233">
        <v>10.476190476190476</v>
      </c>
      <c r="R132" s="218">
        <v>23216711</v>
      </c>
      <c r="S132"/>
      <c r="T132" s="234">
        <v>1139044</v>
      </c>
      <c r="U132" s="233">
        <v>5.16</v>
      </c>
      <c r="W132" s="219"/>
    </row>
    <row r="133" spans="1:23" ht="12.75">
      <c r="A133" s="208" t="s">
        <v>569</v>
      </c>
      <c r="B133" s="170">
        <v>124</v>
      </c>
      <c r="C133" s="218">
        <v>3943904</v>
      </c>
      <c r="D133" s="218" t="s">
        <v>872</v>
      </c>
      <c r="E133" s="218">
        <v>545982</v>
      </c>
      <c r="F133" s="218">
        <v>622382.88</v>
      </c>
      <c r="G133" s="218" t="s">
        <v>872</v>
      </c>
      <c r="H133" s="218">
        <v>5112268.88</v>
      </c>
      <c r="I133" s="218"/>
      <c r="J133" s="218">
        <v>4042502</v>
      </c>
      <c r="K133" s="218">
        <v>38256</v>
      </c>
      <c r="L133" s="233">
        <v>3.470013468887681</v>
      </c>
      <c r="M133" s="218">
        <v>549279</v>
      </c>
      <c r="N133" s="233">
        <v>0.6038660615185116</v>
      </c>
      <c r="O133" s="218">
        <v>652572.02</v>
      </c>
      <c r="P133" t="s">
        <v>872</v>
      </c>
      <c r="Q133" s="233">
        <v>4.850573653311288</v>
      </c>
      <c r="R133" s="218">
        <v>5282609.02</v>
      </c>
      <c r="S133"/>
      <c r="T133" s="234">
        <v>170340.13999999966</v>
      </c>
      <c r="U133" s="233">
        <v>3.3300000000000005</v>
      </c>
      <c r="W133" s="219"/>
    </row>
    <row r="134" spans="1:23" ht="12.75">
      <c r="A134" s="208" t="s">
        <v>570</v>
      </c>
      <c r="B134" s="170">
        <v>125</v>
      </c>
      <c r="C134" s="218">
        <v>16151484</v>
      </c>
      <c r="D134" s="218" t="s">
        <v>867</v>
      </c>
      <c r="E134" s="218">
        <v>1535286</v>
      </c>
      <c r="F134" s="218">
        <v>1037500</v>
      </c>
      <c r="G134" s="218" t="s">
        <v>867</v>
      </c>
      <c r="H134" s="218">
        <v>18724270</v>
      </c>
      <c r="I134" s="218"/>
      <c r="J134" s="218">
        <v>16555271</v>
      </c>
      <c r="K134" s="218">
        <v>156669</v>
      </c>
      <c r="L134" s="233">
        <v>3.4699969365044105</v>
      </c>
      <c r="M134" s="218">
        <v>1577173</v>
      </c>
      <c r="N134" s="233">
        <v>2.7282864560739823</v>
      </c>
      <c r="O134" s="218">
        <v>1228049</v>
      </c>
      <c r="P134" t="s">
        <v>867</v>
      </c>
      <c r="Q134" s="233">
        <v>18.366168674698795</v>
      </c>
      <c r="R134" s="218">
        <v>19517162</v>
      </c>
      <c r="S134"/>
      <c r="T134" s="234">
        <v>792892</v>
      </c>
      <c r="U134" s="233">
        <v>4.2299999999999995</v>
      </c>
      <c r="W134" s="219"/>
    </row>
    <row r="135" spans="1:23" ht="12.75">
      <c r="A135" s="208" t="s">
        <v>571</v>
      </c>
      <c r="B135" s="170">
        <v>126</v>
      </c>
      <c r="C135" s="218">
        <v>40145509</v>
      </c>
      <c r="D135" s="218" t="s">
        <v>867</v>
      </c>
      <c r="E135" s="218">
        <v>519884</v>
      </c>
      <c r="F135" s="218">
        <v>3779941.02</v>
      </c>
      <c r="G135" s="218" t="s">
        <v>867</v>
      </c>
      <c r="H135" s="218">
        <v>44445334.02</v>
      </c>
      <c r="I135" s="218"/>
      <c r="J135" s="218">
        <v>41149147</v>
      </c>
      <c r="K135" s="218">
        <v>377368</v>
      </c>
      <c r="L135" s="233">
        <v>3.4400012215563143</v>
      </c>
      <c r="M135" s="218">
        <v>535802</v>
      </c>
      <c r="N135" s="233">
        <v>3.06183687130206</v>
      </c>
      <c r="O135" s="218">
        <v>4220000</v>
      </c>
      <c r="P135" t="s">
        <v>867</v>
      </c>
      <c r="Q135" s="233">
        <v>11.641953609106842</v>
      </c>
      <c r="R135" s="218">
        <v>46282317</v>
      </c>
      <c r="S135"/>
      <c r="T135" s="234">
        <v>1836982.9799999967</v>
      </c>
      <c r="U135" s="233">
        <v>4.130000000000001</v>
      </c>
      <c r="W135" s="219"/>
    </row>
    <row r="136" spans="1:23" ht="12.75">
      <c r="A136" s="208" t="s">
        <v>572</v>
      </c>
      <c r="B136" s="170">
        <v>127</v>
      </c>
      <c r="C136" s="218">
        <v>7276362</v>
      </c>
      <c r="D136" s="218" t="s">
        <v>867</v>
      </c>
      <c r="E136" s="218">
        <v>326773</v>
      </c>
      <c r="F136" s="218">
        <v>674493.85</v>
      </c>
      <c r="G136" s="218" t="s">
        <v>867</v>
      </c>
      <c r="H136" s="218">
        <v>8277628.85</v>
      </c>
      <c r="I136" s="218"/>
      <c r="J136" s="218">
        <v>7458271</v>
      </c>
      <c r="K136" s="218">
        <v>85133</v>
      </c>
      <c r="L136" s="233">
        <v>3.6699933290839573</v>
      </c>
      <c r="M136" s="218">
        <v>335601</v>
      </c>
      <c r="N136" s="233">
        <v>2.7015695911228894</v>
      </c>
      <c r="O136" s="218">
        <v>733698</v>
      </c>
      <c r="P136" t="s">
        <v>867</v>
      </c>
      <c r="Q136" s="233">
        <v>8.777567060099958</v>
      </c>
      <c r="R136" s="218">
        <v>8612703</v>
      </c>
      <c r="S136"/>
      <c r="T136" s="234">
        <v>335074.1500000004</v>
      </c>
      <c r="U136" s="233">
        <v>4.05</v>
      </c>
      <c r="W136" s="219"/>
    </row>
    <row r="137" spans="1:23" ht="12.75">
      <c r="A137" s="208" t="s">
        <v>573</v>
      </c>
      <c r="B137" s="170">
        <v>128</v>
      </c>
      <c r="C137" s="218">
        <v>105856629</v>
      </c>
      <c r="D137" s="218" t="s">
        <v>867</v>
      </c>
      <c r="E137" s="218">
        <v>10162990</v>
      </c>
      <c r="F137" s="218">
        <v>11925875</v>
      </c>
      <c r="G137" s="218" t="s">
        <v>867</v>
      </c>
      <c r="H137" s="218">
        <v>127945494</v>
      </c>
      <c r="I137" s="218"/>
      <c r="J137" s="218">
        <v>108503045</v>
      </c>
      <c r="K137" s="218">
        <v>1556092</v>
      </c>
      <c r="L137" s="233">
        <v>3.969999838177352</v>
      </c>
      <c r="M137" s="218">
        <v>10437381</v>
      </c>
      <c r="N137" s="233">
        <v>2.699904260458782</v>
      </c>
      <c r="O137" s="218">
        <v>12393000</v>
      </c>
      <c r="P137" t="s">
        <v>867</v>
      </c>
      <c r="Q137" s="233">
        <v>3.9169033718699886</v>
      </c>
      <c r="R137" s="218">
        <v>132889518</v>
      </c>
      <c r="S137"/>
      <c r="T137" s="234">
        <v>4944024</v>
      </c>
      <c r="U137" s="233">
        <v>3.8600000000000003</v>
      </c>
      <c r="W137" s="219"/>
    </row>
    <row r="138" spans="1:23" ht="12.75">
      <c r="A138" s="208" t="s">
        <v>574</v>
      </c>
      <c r="B138" s="170">
        <v>129</v>
      </c>
      <c r="C138" s="218">
        <v>916486</v>
      </c>
      <c r="D138" s="218" t="s">
        <v>867</v>
      </c>
      <c r="E138" s="218">
        <v>108198</v>
      </c>
      <c r="F138" s="218">
        <v>42075</v>
      </c>
      <c r="G138" s="218" t="s">
        <v>867</v>
      </c>
      <c r="H138" s="218">
        <v>1066759</v>
      </c>
      <c r="I138" s="218"/>
      <c r="J138" s="218">
        <v>939398</v>
      </c>
      <c r="K138" s="218">
        <v>11456</v>
      </c>
      <c r="L138" s="233">
        <v>3.749975449706815</v>
      </c>
      <c r="M138" s="218">
        <v>100429</v>
      </c>
      <c r="N138" s="233">
        <v>-7.1803545352039775</v>
      </c>
      <c r="O138" s="218">
        <v>39300</v>
      </c>
      <c r="P138" t="s">
        <v>867</v>
      </c>
      <c r="Q138" s="233">
        <v>-6.595365418894831</v>
      </c>
      <c r="R138" s="218">
        <v>1090583</v>
      </c>
      <c r="S138"/>
      <c r="T138" s="234">
        <v>23824</v>
      </c>
      <c r="U138" s="233">
        <v>2.23</v>
      </c>
      <c r="W138" s="219"/>
    </row>
    <row r="139" spans="1:23" ht="12.75">
      <c r="A139" s="208" t="s">
        <v>575</v>
      </c>
      <c r="B139" s="170">
        <v>130</v>
      </c>
      <c r="C139" s="218">
        <v>2058608</v>
      </c>
      <c r="D139" s="218" t="s">
        <v>867</v>
      </c>
      <c r="E139" s="218">
        <v>91235</v>
      </c>
      <c r="F139" s="218">
        <v>86775</v>
      </c>
      <c r="G139" s="218" t="s">
        <v>867</v>
      </c>
      <c r="H139" s="218">
        <v>2236618</v>
      </c>
      <c r="I139" s="218"/>
      <c r="J139" s="218">
        <v>2110073</v>
      </c>
      <c r="K139" s="218">
        <v>14204</v>
      </c>
      <c r="L139" s="233">
        <v>3.1899710872589635</v>
      </c>
      <c r="M139" s="218">
        <v>93060</v>
      </c>
      <c r="N139" s="233">
        <v>2.0003288211760837</v>
      </c>
      <c r="O139" s="218">
        <v>94750</v>
      </c>
      <c r="P139" t="s">
        <v>867</v>
      </c>
      <c r="Q139" s="233">
        <v>9.190435033131662</v>
      </c>
      <c r="R139" s="218">
        <v>2312087</v>
      </c>
      <c r="S139"/>
      <c r="T139" s="234">
        <v>75469</v>
      </c>
      <c r="U139" s="233">
        <v>3.37</v>
      </c>
      <c r="W139" s="219"/>
    </row>
    <row r="140" spans="1:23" ht="12.75">
      <c r="A140" s="208" t="s">
        <v>576</v>
      </c>
      <c r="B140" s="170">
        <v>131</v>
      </c>
      <c r="C140" s="218">
        <v>76169172</v>
      </c>
      <c r="D140" s="218" t="s">
        <v>867</v>
      </c>
      <c r="E140" s="218">
        <v>1635611</v>
      </c>
      <c r="F140" s="218">
        <v>5979990</v>
      </c>
      <c r="G140" s="218" t="s">
        <v>867</v>
      </c>
      <c r="H140" s="218">
        <v>83784773</v>
      </c>
      <c r="I140" s="218"/>
      <c r="J140" s="218">
        <v>78073401</v>
      </c>
      <c r="K140" s="218">
        <v>738841</v>
      </c>
      <c r="L140" s="233">
        <v>3.4699996476264703</v>
      </c>
      <c r="M140" s="218">
        <v>1679999</v>
      </c>
      <c r="N140" s="233">
        <v>2.7138482194115836</v>
      </c>
      <c r="O140" s="218">
        <v>6329829</v>
      </c>
      <c r="P140" t="s">
        <v>867</v>
      </c>
      <c r="Q140" s="233">
        <v>5.850160284548971</v>
      </c>
      <c r="R140" s="218">
        <v>86822070</v>
      </c>
      <c r="S140"/>
      <c r="T140" s="234">
        <v>3037297</v>
      </c>
      <c r="U140" s="233">
        <v>3.63</v>
      </c>
      <c r="W140" s="219"/>
    </row>
    <row r="141" spans="1:23" ht="12.75">
      <c r="A141" s="208" t="s">
        <v>577</v>
      </c>
      <c r="B141" s="170">
        <v>132</v>
      </c>
      <c r="C141" s="218">
        <v>4765580</v>
      </c>
      <c r="D141" s="218" t="s">
        <v>867</v>
      </c>
      <c r="E141" s="218">
        <v>257830</v>
      </c>
      <c r="F141" s="218">
        <v>292500</v>
      </c>
      <c r="G141" s="218" t="s">
        <v>867</v>
      </c>
      <c r="H141" s="218">
        <v>5315910</v>
      </c>
      <c r="I141" s="218"/>
      <c r="J141" s="218">
        <v>4884720</v>
      </c>
      <c r="K141" s="218">
        <v>55757</v>
      </c>
      <c r="L141" s="233">
        <v>3.6700044905342057</v>
      </c>
      <c r="M141" s="218">
        <v>264606</v>
      </c>
      <c r="N141" s="233">
        <v>2.6280882752201062</v>
      </c>
      <c r="O141" s="218">
        <v>292000</v>
      </c>
      <c r="P141" t="s">
        <v>867</v>
      </c>
      <c r="Q141" s="233">
        <v>-0.17094017094017094</v>
      </c>
      <c r="R141" s="218">
        <v>5497083</v>
      </c>
      <c r="S141"/>
      <c r="T141" s="234">
        <v>181173</v>
      </c>
      <c r="U141" s="233">
        <v>3.4099999999999997</v>
      </c>
      <c r="W141" s="219"/>
    </row>
    <row r="142" spans="1:23" ht="12.75">
      <c r="A142" s="208" t="s">
        <v>578</v>
      </c>
      <c r="B142" s="170">
        <v>133</v>
      </c>
      <c r="C142" s="218">
        <v>21697680</v>
      </c>
      <c r="D142" s="218" t="s">
        <v>867</v>
      </c>
      <c r="E142" s="218">
        <v>1525611</v>
      </c>
      <c r="F142" s="218">
        <v>2215713</v>
      </c>
      <c r="G142" s="218" t="s">
        <v>867</v>
      </c>
      <c r="H142" s="218">
        <v>25439004</v>
      </c>
      <c r="I142" s="218"/>
      <c r="J142" s="218">
        <v>22240122</v>
      </c>
      <c r="K142" s="218">
        <v>347163</v>
      </c>
      <c r="L142" s="233">
        <v>4.10000055305452</v>
      </c>
      <c r="M142" s="218">
        <v>1566803</v>
      </c>
      <c r="N142" s="233">
        <v>2.7000329703967787</v>
      </c>
      <c r="O142" s="218">
        <v>2237313</v>
      </c>
      <c r="P142" t="s">
        <v>867</v>
      </c>
      <c r="Q142" s="233">
        <v>0.9748554979819137</v>
      </c>
      <c r="R142" s="218">
        <v>26391401</v>
      </c>
      <c r="S142"/>
      <c r="T142" s="234">
        <v>952397</v>
      </c>
      <c r="U142" s="233">
        <v>3.74</v>
      </c>
      <c r="W142" s="219"/>
    </row>
    <row r="143" spans="1:23" ht="12.75">
      <c r="A143" s="208" t="s">
        <v>579</v>
      </c>
      <c r="B143" s="170">
        <v>134</v>
      </c>
      <c r="C143" s="218">
        <v>38179514</v>
      </c>
      <c r="D143" s="218" t="s">
        <v>867</v>
      </c>
      <c r="E143" s="218">
        <v>2067534</v>
      </c>
      <c r="F143" s="218">
        <v>3560635</v>
      </c>
      <c r="G143" s="218" t="s">
        <v>867</v>
      </c>
      <c r="H143" s="218">
        <v>43807683</v>
      </c>
      <c r="I143" s="218"/>
      <c r="J143" s="218">
        <v>39134002</v>
      </c>
      <c r="K143" s="218">
        <v>843767</v>
      </c>
      <c r="L143" s="233">
        <v>4.709999713458898</v>
      </c>
      <c r="M143" s="218">
        <v>2128285</v>
      </c>
      <c r="N143" s="233">
        <v>2.938331364804642</v>
      </c>
      <c r="O143" s="218">
        <v>3774610</v>
      </c>
      <c r="P143" t="s">
        <v>867</v>
      </c>
      <c r="Q143" s="233">
        <v>6.009461795438173</v>
      </c>
      <c r="R143" s="218">
        <v>45880664</v>
      </c>
      <c r="S143"/>
      <c r="T143" s="234">
        <v>2072981</v>
      </c>
      <c r="U143" s="233">
        <v>4.73</v>
      </c>
      <c r="W143" s="219"/>
    </row>
    <row r="144" spans="1:23" ht="12.75">
      <c r="A144" s="208" t="s">
        <v>580</v>
      </c>
      <c r="B144" s="170">
        <v>135</v>
      </c>
      <c r="C144" s="218">
        <v>4976663</v>
      </c>
      <c r="D144" s="218" t="s">
        <v>867</v>
      </c>
      <c r="E144" s="218">
        <v>213726</v>
      </c>
      <c r="F144" s="218">
        <v>406200</v>
      </c>
      <c r="G144" s="218" t="s">
        <v>867</v>
      </c>
      <c r="H144" s="218">
        <v>5596589</v>
      </c>
      <c r="I144" s="218"/>
      <c r="J144" s="218">
        <v>5101080</v>
      </c>
      <c r="K144" s="218">
        <v>47278</v>
      </c>
      <c r="L144" s="233">
        <v>3.4500025418638955</v>
      </c>
      <c r="M144" s="218">
        <v>218053</v>
      </c>
      <c r="N144" s="233">
        <v>2.0245548038142296</v>
      </c>
      <c r="O144" s="218">
        <v>405900</v>
      </c>
      <c r="P144" t="s">
        <v>867</v>
      </c>
      <c r="Q144" s="233">
        <v>-0.07385524372230429</v>
      </c>
      <c r="R144" s="218">
        <v>5772311</v>
      </c>
      <c r="S144"/>
      <c r="T144" s="234">
        <v>175722</v>
      </c>
      <c r="U144" s="233">
        <v>3.1399999999999997</v>
      </c>
      <c r="W144" s="219"/>
    </row>
    <row r="145" spans="1:23" ht="12.75">
      <c r="A145" s="208" t="s">
        <v>581</v>
      </c>
      <c r="B145" s="170">
        <v>136</v>
      </c>
      <c r="C145" s="218">
        <v>41546606</v>
      </c>
      <c r="D145" s="218" t="s">
        <v>867</v>
      </c>
      <c r="E145" s="218">
        <v>1603244</v>
      </c>
      <c r="F145" s="218">
        <v>2245000</v>
      </c>
      <c r="G145" s="218" t="s">
        <v>867</v>
      </c>
      <c r="H145" s="218">
        <v>45394850</v>
      </c>
      <c r="I145" s="218"/>
      <c r="J145" s="218">
        <v>42585271</v>
      </c>
      <c r="K145" s="218">
        <v>934799</v>
      </c>
      <c r="L145" s="233">
        <v>4.750000517491128</v>
      </c>
      <c r="M145" s="218">
        <v>1646651</v>
      </c>
      <c r="N145" s="233">
        <v>2.7074481488781497</v>
      </c>
      <c r="O145" s="218">
        <v>2412339</v>
      </c>
      <c r="P145" t="s">
        <v>867</v>
      </c>
      <c r="Q145" s="233">
        <v>7.4538530066815145</v>
      </c>
      <c r="R145" s="218">
        <v>47579060</v>
      </c>
      <c r="S145"/>
      <c r="T145" s="234">
        <v>2184210</v>
      </c>
      <c r="U145" s="233">
        <v>4.81</v>
      </c>
      <c r="W145" s="219"/>
    </row>
    <row r="146" spans="1:23" ht="12.75">
      <c r="A146" s="208" t="s">
        <v>582</v>
      </c>
      <c r="B146" s="170">
        <v>137</v>
      </c>
      <c r="C146" s="218">
        <v>53918766</v>
      </c>
      <c r="D146" s="218" t="s">
        <v>867</v>
      </c>
      <c r="E146" s="218">
        <v>10567563</v>
      </c>
      <c r="F146" s="218">
        <v>7840000</v>
      </c>
      <c r="G146" s="218" t="s">
        <v>867</v>
      </c>
      <c r="H146" s="218">
        <v>72326329</v>
      </c>
      <c r="I146" s="218"/>
      <c r="J146" s="218">
        <v>53918766</v>
      </c>
      <c r="K146" s="218">
        <v>0</v>
      </c>
      <c r="L146" s="233">
        <v>0</v>
      </c>
      <c r="M146" s="218">
        <v>10850884</v>
      </c>
      <c r="N146" s="233">
        <v>2.6810438698118007</v>
      </c>
      <c r="O146" s="218">
        <v>8087000</v>
      </c>
      <c r="P146" t="s">
        <v>867</v>
      </c>
      <c r="Q146" s="233">
        <v>3.1505102040816326</v>
      </c>
      <c r="R146" s="218">
        <v>72856650</v>
      </c>
      <c r="S146"/>
      <c r="T146" s="234">
        <v>530321</v>
      </c>
      <c r="U146" s="233">
        <v>0.73</v>
      </c>
      <c r="W146" s="219"/>
    </row>
    <row r="147" spans="1:23" ht="12.75">
      <c r="A147" s="208" t="s">
        <v>583</v>
      </c>
      <c r="B147" s="170">
        <v>138</v>
      </c>
      <c r="C147" s="218">
        <v>14339924</v>
      </c>
      <c r="D147" s="218" t="s">
        <v>867</v>
      </c>
      <c r="E147" s="218">
        <v>674248</v>
      </c>
      <c r="F147" s="218">
        <v>1098500</v>
      </c>
      <c r="G147" s="218" t="s">
        <v>867</v>
      </c>
      <c r="H147" s="218">
        <v>16112672</v>
      </c>
      <c r="I147" s="218"/>
      <c r="J147" s="218">
        <v>14698422</v>
      </c>
      <c r="K147" s="218">
        <v>192155</v>
      </c>
      <c r="L147" s="233">
        <v>3.839999430959327</v>
      </c>
      <c r="M147" s="218">
        <v>692453</v>
      </c>
      <c r="N147" s="233">
        <v>2.700045087267593</v>
      </c>
      <c r="O147" s="218">
        <v>1195500</v>
      </c>
      <c r="P147" t="s">
        <v>867</v>
      </c>
      <c r="Q147" s="233">
        <v>8.830223031406463</v>
      </c>
      <c r="R147" s="218">
        <v>16778530</v>
      </c>
      <c r="S147"/>
      <c r="T147" s="234">
        <v>665858</v>
      </c>
      <c r="U147" s="233">
        <v>4.130000000000001</v>
      </c>
      <c r="W147" s="219"/>
    </row>
    <row r="148" spans="1:23" ht="12.75">
      <c r="A148" s="208" t="s">
        <v>584</v>
      </c>
      <c r="B148" s="170">
        <v>139</v>
      </c>
      <c r="C148" s="218">
        <v>60945256</v>
      </c>
      <c r="D148" s="218" t="s">
        <v>867</v>
      </c>
      <c r="E148" s="218">
        <v>1122906</v>
      </c>
      <c r="F148" s="218">
        <v>3856894</v>
      </c>
      <c r="G148" s="218" t="s">
        <v>867</v>
      </c>
      <c r="H148" s="218">
        <v>65925056</v>
      </c>
      <c r="I148" s="218"/>
      <c r="J148" s="218">
        <v>62468887</v>
      </c>
      <c r="K148" s="218">
        <v>2736442</v>
      </c>
      <c r="L148" s="233">
        <v>6.989999352861854</v>
      </c>
      <c r="M148" s="218">
        <v>1164907</v>
      </c>
      <c r="N148" s="233">
        <v>3.740384324244416</v>
      </c>
      <c r="O148" s="218">
        <v>3869675</v>
      </c>
      <c r="P148" t="s">
        <v>867</v>
      </c>
      <c r="Q148" s="233">
        <v>0.3313806394471821</v>
      </c>
      <c r="R148" s="218">
        <v>70239911</v>
      </c>
      <c r="S148"/>
      <c r="T148" s="234">
        <v>4314855</v>
      </c>
      <c r="U148" s="233">
        <v>6.550000000000001</v>
      </c>
      <c r="W148" s="219"/>
    </row>
    <row r="149" spans="1:23" ht="12.75">
      <c r="A149" s="208" t="s">
        <v>585</v>
      </c>
      <c r="B149" s="170">
        <v>140</v>
      </c>
      <c r="C149" s="218">
        <v>7032910</v>
      </c>
      <c r="D149" s="218" t="s">
        <v>867</v>
      </c>
      <c r="E149" s="218">
        <v>524425</v>
      </c>
      <c r="F149" s="218">
        <v>986500</v>
      </c>
      <c r="G149" s="218" t="s">
        <v>867</v>
      </c>
      <c r="H149" s="218">
        <v>8543835</v>
      </c>
      <c r="I149" s="218"/>
      <c r="J149" s="218">
        <v>7208733</v>
      </c>
      <c r="K149" s="218">
        <v>99867</v>
      </c>
      <c r="L149" s="233">
        <v>3.919998976241698</v>
      </c>
      <c r="M149" s="218">
        <v>542647</v>
      </c>
      <c r="N149" s="233">
        <v>3.4746627258425895</v>
      </c>
      <c r="O149" s="218">
        <v>1051200</v>
      </c>
      <c r="P149" t="s">
        <v>867</v>
      </c>
      <c r="Q149" s="233">
        <v>6.5585402939685755</v>
      </c>
      <c r="R149" s="218">
        <v>8902447</v>
      </c>
      <c r="S149"/>
      <c r="T149" s="234">
        <v>358612</v>
      </c>
      <c r="U149" s="233">
        <v>4.2</v>
      </c>
      <c r="W149" s="219"/>
    </row>
    <row r="150" spans="1:23" ht="12.75">
      <c r="A150" s="208" t="s">
        <v>586</v>
      </c>
      <c r="B150" s="170">
        <v>141</v>
      </c>
      <c r="C150" s="218">
        <v>49897596</v>
      </c>
      <c r="D150" s="218" t="s">
        <v>867</v>
      </c>
      <c r="E150" s="218">
        <v>2107854</v>
      </c>
      <c r="F150" s="218">
        <v>4716554</v>
      </c>
      <c r="G150" s="218" t="s">
        <v>867</v>
      </c>
      <c r="H150" s="218">
        <v>56722004</v>
      </c>
      <c r="I150" s="218"/>
      <c r="J150" s="218">
        <v>51145036</v>
      </c>
      <c r="K150" s="218">
        <v>987972</v>
      </c>
      <c r="L150" s="233">
        <v>4.479999397165346</v>
      </c>
      <c r="M150" s="218">
        <v>2167811</v>
      </c>
      <c r="N150" s="233">
        <v>2.8444569690310617</v>
      </c>
      <c r="O150" s="218">
        <v>4893311</v>
      </c>
      <c r="P150" t="s">
        <v>867</v>
      </c>
      <c r="Q150" s="233">
        <v>3.74758775156608</v>
      </c>
      <c r="R150" s="218">
        <v>59194130</v>
      </c>
      <c r="S150"/>
      <c r="T150" s="234">
        <v>2472126</v>
      </c>
      <c r="U150" s="233">
        <v>4.36</v>
      </c>
      <c r="W150" s="219"/>
    </row>
    <row r="151" spans="1:23" ht="12.75">
      <c r="A151" s="208" t="s">
        <v>587</v>
      </c>
      <c r="B151" s="170">
        <v>142</v>
      </c>
      <c r="C151" s="218">
        <v>28951146</v>
      </c>
      <c r="D151" s="218" t="s">
        <v>867</v>
      </c>
      <c r="E151" s="218">
        <v>2212801</v>
      </c>
      <c r="F151" s="218">
        <v>2692274.66</v>
      </c>
      <c r="G151" s="218" t="s">
        <v>867</v>
      </c>
      <c r="H151" s="218">
        <v>33856221.66</v>
      </c>
      <c r="I151" s="218"/>
      <c r="J151" s="218">
        <v>29674925</v>
      </c>
      <c r="K151" s="218">
        <v>222924</v>
      </c>
      <c r="L151" s="233">
        <v>3.2700018161629942</v>
      </c>
      <c r="M151" s="218">
        <v>2272992</v>
      </c>
      <c r="N151" s="233">
        <v>2.720127114910017</v>
      </c>
      <c r="O151" s="218">
        <v>2991444</v>
      </c>
      <c r="P151" t="s">
        <v>867</v>
      </c>
      <c r="Q151" s="233">
        <v>11.112140393580788</v>
      </c>
      <c r="R151" s="218">
        <v>35162285</v>
      </c>
      <c r="S151"/>
      <c r="T151" s="234">
        <v>1306063.3400000036</v>
      </c>
      <c r="U151" s="233">
        <v>3.8600000000000003</v>
      </c>
      <c r="W151" s="219"/>
    </row>
    <row r="152" spans="1:23" ht="12.75">
      <c r="A152" s="208" t="s">
        <v>588</v>
      </c>
      <c r="B152" s="170">
        <v>143</v>
      </c>
      <c r="C152" s="218">
        <v>3421189</v>
      </c>
      <c r="D152" s="218" t="s">
        <v>867</v>
      </c>
      <c r="E152" s="218">
        <v>393853</v>
      </c>
      <c r="F152" s="218">
        <v>302000</v>
      </c>
      <c r="G152" s="218" t="s">
        <v>867</v>
      </c>
      <c r="H152" s="218">
        <v>4117042</v>
      </c>
      <c r="I152" s="218"/>
      <c r="J152" s="218">
        <v>3506719</v>
      </c>
      <c r="K152" s="218">
        <v>23606</v>
      </c>
      <c r="L152" s="233">
        <v>3.19000207237893</v>
      </c>
      <c r="M152" s="218">
        <v>401365</v>
      </c>
      <c r="N152" s="233">
        <v>1.9073105955775378</v>
      </c>
      <c r="O152" s="218">
        <v>331400</v>
      </c>
      <c r="P152" t="s">
        <v>867</v>
      </c>
      <c r="Q152" s="233">
        <v>9.735099337748345</v>
      </c>
      <c r="R152" s="218">
        <v>4263090</v>
      </c>
      <c r="S152"/>
      <c r="T152" s="234">
        <v>146048</v>
      </c>
      <c r="U152" s="233">
        <v>3.55</v>
      </c>
      <c r="W152" s="219"/>
    </row>
    <row r="153" spans="1:23" ht="12.75">
      <c r="A153" s="208" t="s">
        <v>589</v>
      </c>
      <c r="B153" s="170">
        <v>144</v>
      </c>
      <c r="C153" s="218">
        <v>34444947</v>
      </c>
      <c r="D153" s="218" t="s">
        <v>867</v>
      </c>
      <c r="E153" s="218">
        <v>2024853</v>
      </c>
      <c r="F153" s="218">
        <v>2667000</v>
      </c>
      <c r="G153" s="218" t="s">
        <v>867</v>
      </c>
      <c r="H153" s="218">
        <v>39136800</v>
      </c>
      <c r="I153" s="218"/>
      <c r="J153" s="218">
        <v>35306071</v>
      </c>
      <c r="K153" s="218">
        <v>420228</v>
      </c>
      <c r="L153" s="233">
        <v>3.71999991754959</v>
      </c>
      <c r="M153" s="218">
        <v>2063066</v>
      </c>
      <c r="N153" s="233">
        <v>1.88719872504325</v>
      </c>
      <c r="O153" s="218">
        <v>2798000</v>
      </c>
      <c r="P153" t="s">
        <v>867</v>
      </c>
      <c r="Q153" s="233">
        <v>4.911886014248219</v>
      </c>
      <c r="R153" s="218">
        <v>40587365</v>
      </c>
      <c r="S153"/>
      <c r="T153" s="234">
        <v>1450565</v>
      </c>
      <c r="U153" s="233">
        <v>3.71</v>
      </c>
      <c r="W153" s="219"/>
    </row>
    <row r="154" spans="1:23" ht="12.75">
      <c r="A154" s="208" t="s">
        <v>590</v>
      </c>
      <c r="B154" s="170">
        <v>145</v>
      </c>
      <c r="C154" s="218">
        <v>30901535</v>
      </c>
      <c r="D154" s="218" t="s">
        <v>867</v>
      </c>
      <c r="E154" s="218">
        <v>1019091</v>
      </c>
      <c r="F154" s="218">
        <v>2525000</v>
      </c>
      <c r="G154" s="218" t="s">
        <v>867</v>
      </c>
      <c r="H154" s="218">
        <v>34445626</v>
      </c>
      <c r="I154" s="218"/>
      <c r="J154" s="218">
        <v>31674073</v>
      </c>
      <c r="K154" s="218">
        <v>596400</v>
      </c>
      <c r="L154" s="233">
        <v>4.429999998381957</v>
      </c>
      <c r="M154" s="218">
        <v>1049922</v>
      </c>
      <c r="N154" s="233">
        <v>3.025343173475185</v>
      </c>
      <c r="O154" s="218">
        <v>2743900</v>
      </c>
      <c r="P154" t="s">
        <v>867</v>
      </c>
      <c r="Q154" s="233">
        <v>8.66930693069307</v>
      </c>
      <c r="R154" s="218">
        <v>36064295</v>
      </c>
      <c r="S154"/>
      <c r="T154" s="234">
        <v>1618669</v>
      </c>
      <c r="U154" s="233">
        <v>4.7</v>
      </c>
      <c r="W154" s="219"/>
    </row>
    <row r="155" spans="1:23" ht="12.75">
      <c r="A155" s="208" t="s">
        <v>591</v>
      </c>
      <c r="B155" s="170">
        <v>146</v>
      </c>
      <c r="C155" s="218">
        <v>18782364</v>
      </c>
      <c r="D155" s="218" t="s">
        <v>867</v>
      </c>
      <c r="E155" s="218">
        <v>857475</v>
      </c>
      <c r="F155" s="218">
        <v>1780000</v>
      </c>
      <c r="G155" s="218" t="s">
        <v>867</v>
      </c>
      <c r="H155" s="218">
        <v>21419839</v>
      </c>
      <c r="I155" s="218"/>
      <c r="J155" s="218">
        <v>19251923</v>
      </c>
      <c r="K155" s="218">
        <v>293005</v>
      </c>
      <c r="L155" s="233">
        <v>4.060000115001499</v>
      </c>
      <c r="M155" s="218">
        <v>881603</v>
      </c>
      <c r="N155" s="233">
        <v>2.813842969182775</v>
      </c>
      <c r="O155" s="218">
        <v>2048800.76</v>
      </c>
      <c r="P155" t="s">
        <v>867</v>
      </c>
      <c r="Q155" s="233">
        <v>15.101166292134831</v>
      </c>
      <c r="R155" s="218">
        <v>22475331.76</v>
      </c>
      <c r="S155"/>
      <c r="T155" s="234">
        <v>1055492.7600000016</v>
      </c>
      <c r="U155" s="233">
        <v>4.93</v>
      </c>
      <c r="W155" s="219"/>
    </row>
    <row r="156" spans="1:23" ht="12.75">
      <c r="A156" s="208" t="s">
        <v>592</v>
      </c>
      <c r="B156" s="170">
        <v>147</v>
      </c>
      <c r="C156" s="218">
        <v>14109456</v>
      </c>
      <c r="D156" s="218" t="s">
        <v>867</v>
      </c>
      <c r="E156" s="218">
        <v>1114347</v>
      </c>
      <c r="F156" s="218">
        <v>1207950</v>
      </c>
      <c r="G156" s="218" t="s">
        <v>867</v>
      </c>
      <c r="H156" s="218">
        <v>16431753</v>
      </c>
      <c r="I156" s="218"/>
      <c r="J156" s="218">
        <v>14462192</v>
      </c>
      <c r="K156" s="218">
        <v>252559</v>
      </c>
      <c r="L156" s="233">
        <v>4.289995305276121</v>
      </c>
      <c r="M156" s="218">
        <v>1134585</v>
      </c>
      <c r="N156" s="233">
        <v>1.8161308820322575</v>
      </c>
      <c r="O156" s="218">
        <v>1270133</v>
      </c>
      <c r="P156" t="s">
        <v>867</v>
      </c>
      <c r="Q156" s="233">
        <v>5.147812409454033</v>
      </c>
      <c r="R156" s="218">
        <v>17119469</v>
      </c>
      <c r="S156"/>
      <c r="T156" s="234">
        <v>687716</v>
      </c>
      <c r="U156" s="233">
        <v>4.19</v>
      </c>
      <c r="W156" s="219"/>
    </row>
    <row r="157" spans="1:23" ht="12.75">
      <c r="A157" s="208" t="s">
        <v>593</v>
      </c>
      <c r="B157" s="170">
        <v>148</v>
      </c>
      <c r="C157" s="218">
        <v>8618973</v>
      </c>
      <c r="D157" s="218" t="s">
        <v>867</v>
      </c>
      <c r="E157" s="218">
        <v>464567</v>
      </c>
      <c r="F157" s="218">
        <v>688000</v>
      </c>
      <c r="G157" s="218" t="s">
        <v>867</v>
      </c>
      <c r="H157" s="218">
        <v>9771540</v>
      </c>
      <c r="I157" s="218"/>
      <c r="J157" s="218">
        <v>8834447</v>
      </c>
      <c r="K157" s="218">
        <v>67228</v>
      </c>
      <c r="L157" s="233">
        <v>3.279996352233613</v>
      </c>
      <c r="M157" s="218">
        <v>468977</v>
      </c>
      <c r="N157" s="233">
        <v>0.9492710416366208</v>
      </c>
      <c r="O157" s="218">
        <v>864540</v>
      </c>
      <c r="P157" t="s">
        <v>867</v>
      </c>
      <c r="Q157" s="233">
        <v>25.65988372093023</v>
      </c>
      <c r="R157" s="218">
        <v>10235192</v>
      </c>
      <c r="S157"/>
      <c r="T157" s="234">
        <v>463652</v>
      </c>
      <c r="U157" s="233">
        <v>4.74</v>
      </c>
      <c r="W157" s="219"/>
    </row>
    <row r="158" spans="1:23" ht="12.75">
      <c r="A158" s="208" t="s">
        <v>594</v>
      </c>
      <c r="B158" s="170">
        <v>149</v>
      </c>
      <c r="C158" s="218">
        <v>74107308</v>
      </c>
      <c r="D158" s="218" t="s">
        <v>867</v>
      </c>
      <c r="E158" s="218">
        <v>20307028</v>
      </c>
      <c r="F158" s="218">
        <v>10424251</v>
      </c>
      <c r="G158" s="218" t="s">
        <v>867</v>
      </c>
      <c r="H158" s="218">
        <v>104838587</v>
      </c>
      <c r="I158" s="218"/>
      <c r="J158" s="218">
        <v>75959991</v>
      </c>
      <c r="K158" s="218">
        <v>1956433</v>
      </c>
      <c r="L158" s="233">
        <v>5.140000497656723</v>
      </c>
      <c r="M158" s="218">
        <v>20856084</v>
      </c>
      <c r="N158" s="233">
        <v>2.703773294644593</v>
      </c>
      <c r="O158" s="218">
        <v>12256694</v>
      </c>
      <c r="P158" t="s">
        <v>867</v>
      </c>
      <c r="Q158" s="233">
        <v>17.57865385244465</v>
      </c>
      <c r="R158" s="218">
        <v>111029202</v>
      </c>
      <c r="S158"/>
      <c r="T158" s="234">
        <v>6190615</v>
      </c>
      <c r="U158" s="233">
        <v>5.8999999999999995</v>
      </c>
      <c r="W158" s="219"/>
    </row>
    <row r="159" spans="1:23" ht="12.75">
      <c r="A159" s="208" t="s">
        <v>595</v>
      </c>
      <c r="B159" s="170">
        <v>150</v>
      </c>
      <c r="C159" s="218">
        <v>15602526</v>
      </c>
      <c r="D159" s="218" t="s">
        <v>867</v>
      </c>
      <c r="E159" s="218">
        <v>713743</v>
      </c>
      <c r="F159" s="218">
        <v>1646000</v>
      </c>
      <c r="G159" s="218" t="s">
        <v>867</v>
      </c>
      <c r="H159" s="218">
        <v>17962269</v>
      </c>
      <c r="I159" s="218"/>
      <c r="J159" s="218">
        <v>15992589</v>
      </c>
      <c r="K159" s="218">
        <v>213755</v>
      </c>
      <c r="L159" s="233">
        <v>3.8700015625674973</v>
      </c>
      <c r="M159" s="218">
        <v>722625</v>
      </c>
      <c r="N159" s="233">
        <v>1.2444255145059215</v>
      </c>
      <c r="O159" s="218">
        <v>1630115</v>
      </c>
      <c r="P159" t="s">
        <v>867</v>
      </c>
      <c r="Q159" s="233">
        <v>-0.9650668286755771</v>
      </c>
      <c r="R159" s="218">
        <v>18559084</v>
      </c>
      <c r="S159"/>
      <c r="T159" s="234">
        <v>596815</v>
      </c>
      <c r="U159" s="233">
        <v>3.32</v>
      </c>
      <c r="W159" s="219"/>
    </row>
    <row r="160" spans="1:23" ht="12.75">
      <c r="A160" s="208" t="s">
        <v>596</v>
      </c>
      <c r="B160" s="170">
        <v>151</v>
      </c>
      <c r="C160" s="218">
        <v>14615965</v>
      </c>
      <c r="D160" s="218" t="s">
        <v>867</v>
      </c>
      <c r="E160" s="218">
        <v>1807479</v>
      </c>
      <c r="F160" s="218">
        <v>1889882</v>
      </c>
      <c r="G160" s="218" t="s">
        <v>867</v>
      </c>
      <c r="H160" s="218">
        <v>18313326</v>
      </c>
      <c r="I160" s="218"/>
      <c r="J160" s="218">
        <v>14981364</v>
      </c>
      <c r="K160" s="218">
        <v>225086</v>
      </c>
      <c r="L160" s="233">
        <v>4.04000009578567</v>
      </c>
      <c r="M160" s="218">
        <v>1853220</v>
      </c>
      <c r="N160" s="233">
        <v>2.5306518084027534</v>
      </c>
      <c r="O160" s="218">
        <v>2059000</v>
      </c>
      <c r="P160" t="s">
        <v>867</v>
      </c>
      <c r="Q160" s="233">
        <v>8.94860102376762</v>
      </c>
      <c r="R160" s="218">
        <v>19118670</v>
      </c>
      <c r="S160"/>
      <c r="T160" s="234">
        <v>805344</v>
      </c>
      <c r="U160" s="233">
        <v>4.3999999999999995</v>
      </c>
      <c r="W160" s="219"/>
    </row>
    <row r="161" spans="1:23" ht="12.75">
      <c r="A161" s="208" t="s">
        <v>597</v>
      </c>
      <c r="B161" s="170">
        <v>152</v>
      </c>
      <c r="C161" s="218">
        <v>17783155</v>
      </c>
      <c r="D161" s="218" t="s">
        <v>867</v>
      </c>
      <c r="E161" s="218">
        <v>598615</v>
      </c>
      <c r="F161" s="218">
        <v>2509239.64</v>
      </c>
      <c r="G161" s="218" t="s">
        <v>867</v>
      </c>
      <c r="H161" s="218">
        <v>20891009.64</v>
      </c>
      <c r="I161" s="218"/>
      <c r="J161" s="218">
        <v>18227734</v>
      </c>
      <c r="K161" s="218">
        <v>371668</v>
      </c>
      <c r="L161" s="233">
        <v>4.590001043121988</v>
      </c>
      <c r="M161" s="218">
        <v>604968</v>
      </c>
      <c r="N161" s="233">
        <v>1.0612831285550812</v>
      </c>
      <c r="O161" s="218">
        <v>2638091</v>
      </c>
      <c r="P161" t="s">
        <v>867</v>
      </c>
      <c r="Q161" s="233">
        <v>5.135075898928484</v>
      </c>
      <c r="R161" s="218">
        <v>21842461</v>
      </c>
      <c r="S161"/>
      <c r="T161" s="234">
        <v>951451.3599999994</v>
      </c>
      <c r="U161" s="233">
        <v>4.55</v>
      </c>
      <c r="W161" s="219"/>
    </row>
    <row r="162" spans="1:23" ht="12.75">
      <c r="A162" s="208" t="s">
        <v>598</v>
      </c>
      <c r="B162" s="170">
        <v>153</v>
      </c>
      <c r="C162" s="218">
        <v>77287086</v>
      </c>
      <c r="D162" s="218" t="s">
        <v>867</v>
      </c>
      <c r="E162" s="218">
        <v>6042957</v>
      </c>
      <c r="F162" s="218">
        <v>3406000</v>
      </c>
      <c r="G162" s="218" t="s">
        <v>867</v>
      </c>
      <c r="H162" s="218">
        <v>86736043</v>
      </c>
      <c r="I162" s="218"/>
      <c r="J162" s="218">
        <v>79219263</v>
      </c>
      <c r="K162" s="218">
        <v>1398896</v>
      </c>
      <c r="L162" s="233">
        <v>4.309999473909523</v>
      </c>
      <c r="M162" s="218">
        <v>6212145</v>
      </c>
      <c r="N162" s="233">
        <v>2.7997551529822235</v>
      </c>
      <c r="O162" s="218">
        <v>3406000</v>
      </c>
      <c r="P162" t="s">
        <v>867</v>
      </c>
      <c r="Q162" s="233">
        <v>0</v>
      </c>
      <c r="R162" s="218">
        <v>90236304</v>
      </c>
      <c r="S162"/>
      <c r="T162" s="234">
        <v>3500261</v>
      </c>
      <c r="U162" s="233">
        <v>4.04</v>
      </c>
      <c r="W162" s="219"/>
    </row>
    <row r="163" spans="1:23" ht="12.75">
      <c r="A163" s="208" t="s">
        <v>599</v>
      </c>
      <c r="B163" s="170">
        <v>154</v>
      </c>
      <c r="C163" s="218">
        <v>5083837</v>
      </c>
      <c r="D163" s="218" t="s">
        <v>867</v>
      </c>
      <c r="E163" s="218">
        <v>199255</v>
      </c>
      <c r="F163" s="218">
        <v>239644.57</v>
      </c>
      <c r="G163" s="218" t="s">
        <v>867</v>
      </c>
      <c r="H163" s="218">
        <v>5522736.57</v>
      </c>
      <c r="I163" s="218"/>
      <c r="J163" s="218">
        <v>5210933</v>
      </c>
      <c r="K163" s="218">
        <v>73207</v>
      </c>
      <c r="L163" s="233">
        <v>3.9399965026416073</v>
      </c>
      <c r="M163" s="218">
        <v>204457</v>
      </c>
      <c r="N163" s="233">
        <v>2.6107249504403907</v>
      </c>
      <c r="O163" s="218">
        <v>244838.9</v>
      </c>
      <c r="P163" t="s">
        <v>867</v>
      </c>
      <c r="Q163" s="233">
        <v>2.1675141648316867</v>
      </c>
      <c r="R163" s="218">
        <v>5733435.9</v>
      </c>
      <c r="S163"/>
      <c r="T163" s="234">
        <v>210699.33000000007</v>
      </c>
      <c r="U163" s="233">
        <v>3.82</v>
      </c>
      <c r="W163" s="219"/>
    </row>
    <row r="164" spans="1:23" ht="12.75">
      <c r="A164" s="208" t="s">
        <v>600</v>
      </c>
      <c r="B164" s="170">
        <v>155</v>
      </c>
      <c r="C164" s="218">
        <v>155730639</v>
      </c>
      <c r="D164" s="218" t="s">
        <v>867</v>
      </c>
      <c r="E164" s="218">
        <v>1584615</v>
      </c>
      <c r="F164" s="218">
        <v>7600028.64</v>
      </c>
      <c r="G164" s="218" t="s">
        <v>867</v>
      </c>
      <c r="H164" s="218">
        <v>164915282.64</v>
      </c>
      <c r="I164" s="218"/>
      <c r="J164" s="218">
        <v>159623905</v>
      </c>
      <c r="K164" s="218">
        <v>3503939</v>
      </c>
      <c r="L164" s="233">
        <v>4.749999773647625</v>
      </c>
      <c r="M164" s="218">
        <v>1627400</v>
      </c>
      <c r="N164" s="233">
        <v>2.7000249271905163</v>
      </c>
      <c r="O164" s="218">
        <v>8563500</v>
      </c>
      <c r="P164" t="s">
        <v>867</v>
      </c>
      <c r="Q164" s="233">
        <v>12.6772069637885</v>
      </c>
      <c r="R164" s="218">
        <v>173318744</v>
      </c>
      <c r="S164"/>
      <c r="T164" s="234">
        <v>8403461.360000014</v>
      </c>
      <c r="U164" s="233">
        <v>5.1</v>
      </c>
      <c r="W164" s="219"/>
    </row>
    <row r="165" spans="1:23" ht="12.75">
      <c r="A165" s="208" t="s">
        <v>601</v>
      </c>
      <c r="B165" s="170">
        <v>156</v>
      </c>
      <c r="C165" s="218">
        <v>1878027</v>
      </c>
      <c r="D165" s="218" t="s">
        <v>867</v>
      </c>
      <c r="E165" s="218">
        <v>111708</v>
      </c>
      <c r="F165" s="218">
        <v>98450</v>
      </c>
      <c r="G165" s="218" t="s">
        <v>867</v>
      </c>
      <c r="H165" s="218">
        <v>2088185</v>
      </c>
      <c r="I165" s="218"/>
      <c r="J165" s="218">
        <v>1924978</v>
      </c>
      <c r="K165" s="218">
        <v>8263</v>
      </c>
      <c r="L165" s="233">
        <v>2.940000330133699</v>
      </c>
      <c r="M165" s="218">
        <v>115694</v>
      </c>
      <c r="N165" s="233">
        <v>3.5682314605936907</v>
      </c>
      <c r="O165" s="218">
        <v>110454.31</v>
      </c>
      <c r="P165" t="s">
        <v>867</v>
      </c>
      <c r="Q165" s="233">
        <v>12.193306246825797</v>
      </c>
      <c r="R165" s="218">
        <v>2159389.31</v>
      </c>
      <c r="S165"/>
      <c r="T165" s="234">
        <v>71204.31000000006</v>
      </c>
      <c r="U165" s="233">
        <v>3.4099999999999997</v>
      </c>
      <c r="W165" s="219"/>
    </row>
    <row r="166" spans="1:23" ht="12.75">
      <c r="A166" s="208" t="s">
        <v>602</v>
      </c>
      <c r="B166" s="170">
        <v>157</v>
      </c>
      <c r="C166" s="218">
        <v>25224589</v>
      </c>
      <c r="D166" s="218" t="s">
        <v>867</v>
      </c>
      <c r="E166" s="218">
        <v>1071837</v>
      </c>
      <c r="F166" s="218">
        <v>962926.25</v>
      </c>
      <c r="G166" s="218" t="s">
        <v>867</v>
      </c>
      <c r="H166" s="218">
        <v>27259352.25</v>
      </c>
      <c r="I166" s="218"/>
      <c r="J166" s="218">
        <v>25855204</v>
      </c>
      <c r="K166" s="218">
        <v>191707</v>
      </c>
      <c r="L166" s="233">
        <v>3.260001580204141</v>
      </c>
      <c r="M166" s="218">
        <v>1117247</v>
      </c>
      <c r="N166" s="233">
        <v>4.236651655055759</v>
      </c>
      <c r="O166" s="218">
        <v>972504</v>
      </c>
      <c r="P166" t="s">
        <v>867</v>
      </c>
      <c r="Q166" s="233">
        <v>0.9946504210473024</v>
      </c>
      <c r="R166" s="218">
        <v>28136662</v>
      </c>
      <c r="S166"/>
      <c r="T166" s="234">
        <v>877309.75</v>
      </c>
      <c r="U166" s="233">
        <v>3.2199999999999998</v>
      </c>
      <c r="W166" s="219"/>
    </row>
    <row r="167" spans="1:23" ht="12.75">
      <c r="A167" s="208" t="s">
        <v>603</v>
      </c>
      <c r="B167" s="170">
        <v>158</v>
      </c>
      <c r="C167" s="218">
        <v>35938075</v>
      </c>
      <c r="D167" s="218" t="s">
        <v>867</v>
      </c>
      <c r="E167" s="218">
        <v>739812</v>
      </c>
      <c r="F167" s="218">
        <v>2677116</v>
      </c>
      <c r="G167" s="218" t="s">
        <v>867</v>
      </c>
      <c r="H167" s="218">
        <v>39355003</v>
      </c>
      <c r="I167" s="218"/>
      <c r="J167" s="218">
        <v>36836527</v>
      </c>
      <c r="K167" s="218">
        <v>1645964</v>
      </c>
      <c r="L167" s="233">
        <v>7.080000806943611</v>
      </c>
      <c r="M167" s="218">
        <v>760267</v>
      </c>
      <c r="N167" s="233">
        <v>2.7648916211145536</v>
      </c>
      <c r="O167" s="218">
        <v>2786116</v>
      </c>
      <c r="P167" t="s">
        <v>867</v>
      </c>
      <c r="Q167" s="233">
        <v>4.071545648376835</v>
      </c>
      <c r="R167" s="218">
        <v>42028874</v>
      </c>
      <c r="S167"/>
      <c r="T167" s="234">
        <v>2673871</v>
      </c>
      <c r="U167" s="233">
        <v>6.79</v>
      </c>
      <c r="W167" s="219"/>
    </row>
    <row r="168" spans="1:23" ht="12.75">
      <c r="A168" s="208" t="s">
        <v>604</v>
      </c>
      <c r="B168" s="170">
        <v>159</v>
      </c>
      <c r="C168" s="218">
        <v>42640565</v>
      </c>
      <c r="D168" s="218" t="s">
        <v>867</v>
      </c>
      <c r="E168" s="218">
        <v>1444567</v>
      </c>
      <c r="F168" s="218">
        <v>3411000</v>
      </c>
      <c r="G168" s="218" t="s">
        <v>867</v>
      </c>
      <c r="H168" s="218">
        <v>47496132</v>
      </c>
      <c r="I168" s="218"/>
      <c r="J168" s="218">
        <v>43706579</v>
      </c>
      <c r="K168" s="218">
        <v>225995</v>
      </c>
      <c r="L168" s="233">
        <v>3.02999971975043</v>
      </c>
      <c r="M168" s="218">
        <v>1483570</v>
      </c>
      <c r="N168" s="233">
        <v>2.699978609507209</v>
      </c>
      <c r="O168" s="218">
        <v>3750187</v>
      </c>
      <c r="P168" t="s">
        <v>867</v>
      </c>
      <c r="Q168" s="233">
        <v>9.943916739958956</v>
      </c>
      <c r="R168" s="218">
        <v>49166331</v>
      </c>
      <c r="S168"/>
      <c r="T168" s="234">
        <v>1670199</v>
      </c>
      <c r="U168" s="233">
        <v>3.52</v>
      </c>
      <c r="W168" s="219"/>
    </row>
    <row r="169" spans="1:23" ht="12.75">
      <c r="A169" s="208" t="s">
        <v>605</v>
      </c>
      <c r="B169" s="170">
        <v>160</v>
      </c>
      <c r="C169" s="218">
        <v>152560490</v>
      </c>
      <c r="D169" s="218" t="s">
        <v>867</v>
      </c>
      <c r="E169" s="218">
        <v>26241831</v>
      </c>
      <c r="F169" s="218">
        <v>16099248.59</v>
      </c>
      <c r="G169" s="218" t="s">
        <v>867</v>
      </c>
      <c r="H169" s="218">
        <v>194901569.59</v>
      </c>
      <c r="I169" s="218"/>
      <c r="J169" s="218">
        <v>156374502</v>
      </c>
      <c r="K169" s="218">
        <v>2807113</v>
      </c>
      <c r="L169" s="233">
        <v>4.339999825642931</v>
      </c>
      <c r="M169" s="218">
        <v>26946273</v>
      </c>
      <c r="N169" s="233">
        <v>2.68442396416622</v>
      </c>
      <c r="O169" s="218">
        <v>16281912</v>
      </c>
      <c r="P169" t="s">
        <v>867</v>
      </c>
      <c r="Q169" s="233">
        <v>1.1346082954049233</v>
      </c>
      <c r="R169" s="218">
        <v>202409800</v>
      </c>
      <c r="S169"/>
      <c r="T169" s="234">
        <v>7508230.409999996</v>
      </c>
      <c r="U169" s="233">
        <v>3.85</v>
      </c>
      <c r="W169" s="219"/>
    </row>
    <row r="170" spans="1:23" ht="12.75">
      <c r="A170" s="208" t="s">
        <v>606</v>
      </c>
      <c r="B170" s="170">
        <v>161</v>
      </c>
      <c r="C170" s="218">
        <v>41088672</v>
      </c>
      <c r="D170" s="218" t="s">
        <v>867</v>
      </c>
      <c r="E170" s="218">
        <v>3190579</v>
      </c>
      <c r="F170" s="218">
        <v>5002000</v>
      </c>
      <c r="G170" s="218" t="s">
        <v>867</v>
      </c>
      <c r="H170" s="218">
        <v>49281251</v>
      </c>
      <c r="I170" s="218"/>
      <c r="J170" s="218">
        <v>42115889</v>
      </c>
      <c r="K170" s="218">
        <v>608112</v>
      </c>
      <c r="L170" s="233">
        <v>3.979999645644425</v>
      </c>
      <c r="M170" s="218">
        <v>3276052</v>
      </c>
      <c r="N170" s="233">
        <v>2.678918152473266</v>
      </c>
      <c r="O170" s="218">
        <v>5418000</v>
      </c>
      <c r="P170" t="s">
        <v>867</v>
      </c>
      <c r="Q170" s="233">
        <v>8.316673330667733</v>
      </c>
      <c r="R170" s="218">
        <v>51418053</v>
      </c>
      <c r="S170"/>
      <c r="T170" s="234">
        <v>2136802</v>
      </c>
      <c r="U170" s="233">
        <v>4.34</v>
      </c>
      <c r="W170" s="219"/>
    </row>
    <row r="171" spans="1:23" ht="12.75">
      <c r="A171" s="208" t="s">
        <v>607</v>
      </c>
      <c r="B171" s="170">
        <v>162</v>
      </c>
      <c r="C171" s="218">
        <v>22856796</v>
      </c>
      <c r="D171" s="218" t="s">
        <v>867</v>
      </c>
      <c r="E171" s="218">
        <v>1140636</v>
      </c>
      <c r="F171" s="218">
        <v>1954842</v>
      </c>
      <c r="G171" s="218" t="s">
        <v>867</v>
      </c>
      <c r="H171" s="218">
        <v>25952274</v>
      </c>
      <c r="I171" s="218"/>
      <c r="J171" s="218">
        <v>23428216</v>
      </c>
      <c r="K171" s="218">
        <v>518849</v>
      </c>
      <c r="L171" s="233">
        <v>4.769999259738767</v>
      </c>
      <c r="M171" s="218">
        <v>1147989</v>
      </c>
      <c r="N171" s="233">
        <v>0.6446403585368163</v>
      </c>
      <c r="O171" s="218">
        <v>2005833</v>
      </c>
      <c r="P171" t="s">
        <v>867</v>
      </c>
      <c r="Q171" s="233">
        <v>2.6084461045956657</v>
      </c>
      <c r="R171" s="218">
        <v>27100887</v>
      </c>
      <c r="S171"/>
      <c r="T171" s="234">
        <v>1148613</v>
      </c>
      <c r="U171" s="233">
        <v>4.43</v>
      </c>
      <c r="W171" s="219"/>
    </row>
    <row r="172" spans="1:23" ht="12.75">
      <c r="A172" s="208" t="s">
        <v>608</v>
      </c>
      <c r="B172" s="170">
        <v>163</v>
      </c>
      <c r="C172" s="218">
        <v>131247559</v>
      </c>
      <c r="D172" s="218" t="s">
        <v>867</v>
      </c>
      <c r="E172" s="218">
        <v>23151350</v>
      </c>
      <c r="F172" s="218">
        <v>14652439</v>
      </c>
      <c r="G172" s="218" t="s">
        <v>867</v>
      </c>
      <c r="H172" s="218">
        <v>169051348</v>
      </c>
      <c r="I172" s="218"/>
      <c r="J172" s="218">
        <v>134528748</v>
      </c>
      <c r="K172" s="218">
        <v>1771842</v>
      </c>
      <c r="L172" s="233">
        <v>3.849999983618743</v>
      </c>
      <c r="M172" s="218">
        <v>23776618</v>
      </c>
      <c r="N172" s="233">
        <v>2.700784187531181</v>
      </c>
      <c r="O172" s="218">
        <v>13723958</v>
      </c>
      <c r="P172" t="s">
        <v>867</v>
      </c>
      <c r="Q172" s="233">
        <v>-6.336699303098959</v>
      </c>
      <c r="R172" s="218">
        <v>173801166</v>
      </c>
      <c r="S172"/>
      <c r="T172" s="234">
        <v>4749818</v>
      </c>
      <c r="U172" s="233">
        <v>2.81</v>
      </c>
      <c r="W172" s="219"/>
    </row>
    <row r="173" spans="1:23" ht="12.75">
      <c r="A173" s="208" t="s">
        <v>609</v>
      </c>
      <c r="B173" s="170">
        <v>164</v>
      </c>
      <c r="C173" s="218">
        <v>36870564</v>
      </c>
      <c r="D173" s="218" t="s">
        <v>867</v>
      </c>
      <c r="E173" s="218">
        <v>1115068</v>
      </c>
      <c r="F173" s="218">
        <v>4046848.04</v>
      </c>
      <c r="G173" s="218" t="s">
        <v>867</v>
      </c>
      <c r="H173" s="218">
        <v>42032480.04</v>
      </c>
      <c r="I173" s="218"/>
      <c r="J173" s="218">
        <v>37792328</v>
      </c>
      <c r="K173" s="218">
        <v>494066</v>
      </c>
      <c r="L173" s="233">
        <v>3.8400009286540886</v>
      </c>
      <c r="M173" s="218">
        <v>1145244</v>
      </c>
      <c r="N173" s="233">
        <v>2.706202671047864</v>
      </c>
      <c r="O173" s="218">
        <v>4084000</v>
      </c>
      <c r="P173" t="s">
        <v>867</v>
      </c>
      <c r="Q173" s="233">
        <v>0.9180468263888644</v>
      </c>
      <c r="R173" s="218">
        <v>43515638</v>
      </c>
      <c r="S173"/>
      <c r="T173" s="234">
        <v>1483157.960000001</v>
      </c>
      <c r="U173" s="233">
        <v>3.53</v>
      </c>
      <c r="W173" s="219"/>
    </row>
    <row r="174" spans="1:23" ht="12.75">
      <c r="A174" s="208" t="s">
        <v>610</v>
      </c>
      <c r="B174" s="170">
        <v>165</v>
      </c>
      <c r="C174" s="218">
        <v>90263355</v>
      </c>
      <c r="D174" s="218" t="s">
        <v>867</v>
      </c>
      <c r="E174" s="218">
        <v>12972052</v>
      </c>
      <c r="F174" s="218">
        <v>8681714</v>
      </c>
      <c r="G174" s="218" t="s">
        <v>867</v>
      </c>
      <c r="H174" s="218">
        <v>111917121</v>
      </c>
      <c r="I174" s="218"/>
      <c r="J174" s="218">
        <v>92519939</v>
      </c>
      <c r="K174" s="218">
        <v>1814293</v>
      </c>
      <c r="L174" s="233">
        <v>4.509999656006582</v>
      </c>
      <c r="M174" s="218">
        <v>13322297</v>
      </c>
      <c r="N174" s="233">
        <v>2.699996885612238</v>
      </c>
      <c r="O174" s="218">
        <v>9828810.79</v>
      </c>
      <c r="P174" t="s">
        <v>867</v>
      </c>
      <c r="Q174" s="233">
        <v>13.212791736746905</v>
      </c>
      <c r="R174" s="218">
        <v>117485339.78999999</v>
      </c>
      <c r="S174"/>
      <c r="T174" s="234">
        <v>5568218.789999992</v>
      </c>
      <c r="U174" s="233">
        <v>4.9799999999999995</v>
      </c>
      <c r="W174" s="219"/>
    </row>
    <row r="175" spans="1:23" ht="12.75">
      <c r="A175" s="208" t="s">
        <v>611</v>
      </c>
      <c r="B175" s="170">
        <v>166</v>
      </c>
      <c r="C175" s="218">
        <v>21664958</v>
      </c>
      <c r="D175" s="218" t="s">
        <v>867</v>
      </c>
      <c r="E175" s="218">
        <v>229939</v>
      </c>
      <c r="F175" s="218">
        <v>965926</v>
      </c>
      <c r="G175" s="218" t="s">
        <v>867</v>
      </c>
      <c r="H175" s="218">
        <v>22860823</v>
      </c>
      <c r="I175" s="218"/>
      <c r="J175" s="218">
        <v>22206582</v>
      </c>
      <c r="K175" s="218">
        <v>316308</v>
      </c>
      <c r="L175" s="233">
        <v>3.9599984454158648</v>
      </c>
      <c r="M175" s="218">
        <v>236147</v>
      </c>
      <c r="N175" s="233">
        <v>2.699846481023228</v>
      </c>
      <c r="O175" s="218">
        <v>851000</v>
      </c>
      <c r="P175" t="s">
        <v>867</v>
      </c>
      <c r="Q175" s="233">
        <v>-11.89801289125668</v>
      </c>
      <c r="R175" s="218">
        <v>23610037</v>
      </c>
      <c r="S175"/>
      <c r="T175" s="234">
        <v>749214</v>
      </c>
      <c r="U175" s="233">
        <v>3.2800000000000002</v>
      </c>
      <c r="W175" s="219"/>
    </row>
    <row r="176" spans="1:23" ht="12.75">
      <c r="A176" s="208" t="s">
        <v>612</v>
      </c>
      <c r="B176" s="170">
        <v>167</v>
      </c>
      <c r="C176" s="218">
        <v>60338710</v>
      </c>
      <c r="D176" s="218" t="s">
        <v>867</v>
      </c>
      <c r="E176" s="218">
        <v>2306348</v>
      </c>
      <c r="F176" s="218">
        <v>6092723</v>
      </c>
      <c r="G176" s="218" t="s">
        <v>867</v>
      </c>
      <c r="H176" s="218">
        <v>68737781</v>
      </c>
      <c r="I176" s="218"/>
      <c r="J176" s="218">
        <v>61847178</v>
      </c>
      <c r="K176" s="218">
        <v>1146435</v>
      </c>
      <c r="L176" s="233">
        <v>4.399999602245391</v>
      </c>
      <c r="M176" s="218">
        <v>2368619</v>
      </c>
      <c r="N176" s="233">
        <v>2.6999828299979014</v>
      </c>
      <c r="O176" s="218">
        <v>6161199</v>
      </c>
      <c r="P176" t="s">
        <v>867</v>
      </c>
      <c r="Q176" s="233">
        <v>1.1238981322472728</v>
      </c>
      <c r="R176" s="218">
        <v>71523431</v>
      </c>
      <c r="S176"/>
      <c r="T176" s="234">
        <v>2785650</v>
      </c>
      <c r="U176" s="233">
        <v>4.05</v>
      </c>
      <c r="W176" s="219"/>
    </row>
    <row r="177" spans="1:23" ht="12.75">
      <c r="A177" s="208" t="s">
        <v>613</v>
      </c>
      <c r="B177" s="170">
        <v>168</v>
      </c>
      <c r="C177" s="218">
        <v>54625370</v>
      </c>
      <c r="D177" s="218" t="s">
        <v>867</v>
      </c>
      <c r="E177" s="218">
        <v>1177415</v>
      </c>
      <c r="F177" s="218">
        <v>3092926.07</v>
      </c>
      <c r="G177" s="218" t="s">
        <v>867</v>
      </c>
      <c r="H177" s="218">
        <v>58895711.07</v>
      </c>
      <c r="I177" s="218"/>
      <c r="J177" s="218">
        <v>55991004</v>
      </c>
      <c r="K177" s="218">
        <v>415153</v>
      </c>
      <c r="L177" s="233">
        <v>3.2599998864996245</v>
      </c>
      <c r="M177" s="218">
        <v>1209205</v>
      </c>
      <c r="N177" s="233">
        <v>2.699982588976699</v>
      </c>
      <c r="O177" s="218">
        <v>3092821.39</v>
      </c>
      <c r="P177" t="s">
        <v>867</v>
      </c>
      <c r="Q177" s="233">
        <v>-0.0033844973216479754</v>
      </c>
      <c r="R177" s="218">
        <v>60708183.39</v>
      </c>
      <c r="S177"/>
      <c r="T177" s="234">
        <v>1812472.3200000003</v>
      </c>
      <c r="U177" s="233">
        <v>3.08</v>
      </c>
      <c r="W177" s="219"/>
    </row>
    <row r="178" spans="1:23" ht="12.75">
      <c r="A178" s="208" t="s">
        <v>614</v>
      </c>
      <c r="B178" s="170">
        <v>169</v>
      </c>
      <c r="C178" s="218">
        <v>16606927</v>
      </c>
      <c r="D178" s="218" t="s">
        <v>867</v>
      </c>
      <c r="E178" s="218">
        <v>255805</v>
      </c>
      <c r="F178" s="218">
        <v>851500</v>
      </c>
      <c r="G178" s="218" t="s">
        <v>867</v>
      </c>
      <c r="H178" s="218">
        <v>17714232</v>
      </c>
      <c r="I178" s="218"/>
      <c r="J178" s="218">
        <v>17022100</v>
      </c>
      <c r="K178" s="218">
        <v>197622</v>
      </c>
      <c r="L178" s="233">
        <v>3.689996349113837</v>
      </c>
      <c r="M178" s="218">
        <v>262709</v>
      </c>
      <c r="N178" s="233">
        <v>2.6989308262152814</v>
      </c>
      <c r="O178" s="218">
        <v>725200</v>
      </c>
      <c r="P178" t="s">
        <v>867</v>
      </c>
      <c r="Q178" s="233">
        <v>-14.832648267762771</v>
      </c>
      <c r="R178" s="218">
        <v>18207631</v>
      </c>
      <c r="S178"/>
      <c r="T178" s="234">
        <v>493399</v>
      </c>
      <c r="U178" s="233">
        <v>2.79</v>
      </c>
      <c r="W178" s="219"/>
    </row>
    <row r="179" spans="1:23" ht="12.75">
      <c r="A179" s="208" t="s">
        <v>615</v>
      </c>
      <c r="B179" s="170">
        <v>170</v>
      </c>
      <c r="C179" s="218">
        <v>138028167</v>
      </c>
      <c r="D179" s="218" t="s">
        <v>867</v>
      </c>
      <c r="E179" s="218">
        <v>5696963</v>
      </c>
      <c r="F179" s="218">
        <v>9488500</v>
      </c>
      <c r="G179" s="218" t="s">
        <v>867</v>
      </c>
      <c r="H179" s="218">
        <v>153213630</v>
      </c>
      <c r="I179" s="218"/>
      <c r="J179" s="218">
        <v>141478871</v>
      </c>
      <c r="K179" s="218">
        <v>3561127</v>
      </c>
      <c r="L179" s="233">
        <v>5.080000084330614</v>
      </c>
      <c r="M179" s="218">
        <v>5852282</v>
      </c>
      <c r="N179" s="233">
        <v>2.7263473538444956</v>
      </c>
      <c r="O179" s="218">
        <v>9639591.55</v>
      </c>
      <c r="P179" t="s">
        <v>867</v>
      </c>
      <c r="Q179" s="233">
        <v>1.5923649681193102</v>
      </c>
      <c r="R179" s="218">
        <v>160531871.55</v>
      </c>
      <c r="S179"/>
      <c r="T179" s="234">
        <v>7318241.550000012</v>
      </c>
      <c r="U179" s="233">
        <v>4.78</v>
      </c>
      <c r="W179" s="219"/>
    </row>
    <row r="180" spans="1:23" ht="12.75">
      <c r="A180" s="208" t="s">
        <v>616</v>
      </c>
      <c r="B180" s="170">
        <v>171</v>
      </c>
      <c r="C180" s="218">
        <v>60343478</v>
      </c>
      <c r="D180" s="218" t="s">
        <v>867</v>
      </c>
      <c r="E180" s="218">
        <v>2242893</v>
      </c>
      <c r="F180" s="218">
        <v>5102013</v>
      </c>
      <c r="G180" s="218" t="s">
        <v>867</v>
      </c>
      <c r="H180" s="218">
        <v>67688384</v>
      </c>
      <c r="I180" s="218"/>
      <c r="J180" s="218">
        <v>61852065</v>
      </c>
      <c r="K180" s="218">
        <v>754293</v>
      </c>
      <c r="L180" s="233">
        <v>3.7499992956985344</v>
      </c>
      <c r="M180" s="218">
        <v>2303586</v>
      </c>
      <c r="N180" s="233">
        <v>2.7060140630872715</v>
      </c>
      <c r="O180" s="218">
        <v>5382000</v>
      </c>
      <c r="P180" t="s">
        <v>867</v>
      </c>
      <c r="Q180" s="233">
        <v>5.48777511934995</v>
      </c>
      <c r="R180" s="218">
        <v>70291944</v>
      </c>
      <c r="S180"/>
      <c r="T180" s="234">
        <v>2603560</v>
      </c>
      <c r="U180" s="233">
        <v>3.85</v>
      </c>
      <c r="W180" s="219"/>
    </row>
    <row r="181" spans="1:23" ht="12.75">
      <c r="A181" s="208" t="s">
        <v>617</v>
      </c>
      <c r="B181" s="170">
        <v>172</v>
      </c>
      <c r="C181" s="218">
        <v>48001741</v>
      </c>
      <c r="D181" s="218" t="s">
        <v>867</v>
      </c>
      <c r="E181" s="218">
        <v>753911</v>
      </c>
      <c r="F181" s="218">
        <v>1958150</v>
      </c>
      <c r="G181" s="218" t="s">
        <v>867</v>
      </c>
      <c r="H181" s="218">
        <v>50713802</v>
      </c>
      <c r="I181" s="218"/>
      <c r="J181" s="218">
        <v>49201785</v>
      </c>
      <c r="K181" s="218">
        <v>801629</v>
      </c>
      <c r="L181" s="233">
        <v>4.170000833928086</v>
      </c>
      <c r="M181" s="218">
        <v>780497</v>
      </c>
      <c r="N181" s="233">
        <v>3.5264109424056684</v>
      </c>
      <c r="O181" s="218">
        <v>2388150</v>
      </c>
      <c r="P181" t="s">
        <v>867</v>
      </c>
      <c r="Q181" s="233">
        <v>21.959502591731994</v>
      </c>
      <c r="R181" s="218">
        <v>53172061</v>
      </c>
      <c r="S181"/>
      <c r="T181" s="234">
        <v>2458259</v>
      </c>
      <c r="U181" s="233">
        <v>4.8500000000000005</v>
      </c>
      <c r="W181" s="219"/>
    </row>
    <row r="182" spans="1:23" ht="12.75">
      <c r="A182" s="208" t="s">
        <v>618</v>
      </c>
      <c r="B182" s="170">
        <v>173</v>
      </c>
      <c r="C182" s="218">
        <v>20041869</v>
      </c>
      <c r="D182" s="218" t="s">
        <v>867</v>
      </c>
      <c r="E182" s="218">
        <v>577867</v>
      </c>
      <c r="F182" s="218">
        <v>1248522.6400000001</v>
      </c>
      <c r="G182" s="218" t="s">
        <v>867</v>
      </c>
      <c r="H182" s="218">
        <v>21868258.64</v>
      </c>
      <c r="I182" s="218"/>
      <c r="J182" s="218">
        <v>20542916</v>
      </c>
      <c r="K182" s="218">
        <v>268561</v>
      </c>
      <c r="L182" s="233">
        <v>3.840001149593384</v>
      </c>
      <c r="M182" s="218">
        <v>597589</v>
      </c>
      <c r="N182" s="233">
        <v>3.412896047014278</v>
      </c>
      <c r="O182" s="218">
        <v>1501819</v>
      </c>
      <c r="P182" t="s">
        <v>867</v>
      </c>
      <c r="Q182" s="233">
        <v>20.28768657330874</v>
      </c>
      <c r="R182" s="218">
        <v>22910885</v>
      </c>
      <c r="S182"/>
      <c r="T182" s="234">
        <v>1042626.3599999994</v>
      </c>
      <c r="U182" s="233">
        <v>4.77</v>
      </c>
      <c r="W182" s="219"/>
    </row>
    <row r="183" spans="1:23" ht="12.75">
      <c r="A183" s="208" t="s">
        <v>619</v>
      </c>
      <c r="B183" s="170">
        <v>174</v>
      </c>
      <c r="C183" s="218">
        <v>27639329</v>
      </c>
      <c r="D183" s="218" t="s">
        <v>867</v>
      </c>
      <c r="E183" s="218">
        <v>1624392</v>
      </c>
      <c r="F183" s="218">
        <v>1619000</v>
      </c>
      <c r="G183" s="218" t="s">
        <v>867</v>
      </c>
      <c r="H183" s="218">
        <v>30882721</v>
      </c>
      <c r="I183" s="218"/>
      <c r="J183" s="218">
        <v>28330312</v>
      </c>
      <c r="K183" s="218">
        <v>348256</v>
      </c>
      <c r="L183" s="233">
        <v>3.7600008307003403</v>
      </c>
      <c r="M183" s="218">
        <v>1668251</v>
      </c>
      <c r="N183" s="233">
        <v>2.7000256095819237</v>
      </c>
      <c r="O183" s="218">
        <v>1724900</v>
      </c>
      <c r="P183" t="s">
        <v>867</v>
      </c>
      <c r="Q183" s="233">
        <v>6.541074737492279</v>
      </c>
      <c r="R183" s="218">
        <v>32071719</v>
      </c>
      <c r="S183"/>
      <c r="T183" s="234">
        <v>1188998</v>
      </c>
      <c r="U183" s="233">
        <v>3.85</v>
      </c>
      <c r="W183" s="219"/>
    </row>
    <row r="184" spans="1:23" ht="12.75">
      <c r="A184" s="208" t="s">
        <v>620</v>
      </c>
      <c r="B184" s="170">
        <v>175</v>
      </c>
      <c r="C184" s="218">
        <v>35318977</v>
      </c>
      <c r="D184" s="218" t="s">
        <v>867</v>
      </c>
      <c r="E184" s="218">
        <v>1542820</v>
      </c>
      <c r="F184" s="218">
        <v>2490377</v>
      </c>
      <c r="G184" s="218" t="s">
        <v>867</v>
      </c>
      <c r="H184" s="218">
        <v>39352174</v>
      </c>
      <c r="I184" s="218"/>
      <c r="J184" s="218">
        <v>36201951</v>
      </c>
      <c r="K184" s="218">
        <v>427360</v>
      </c>
      <c r="L184" s="233">
        <v>3.7099998677764647</v>
      </c>
      <c r="M184" s="218">
        <v>1584964</v>
      </c>
      <c r="N184" s="233">
        <v>2.7316213168094787</v>
      </c>
      <c r="O184" s="218">
        <v>2441831</v>
      </c>
      <c r="P184" t="s">
        <v>867</v>
      </c>
      <c r="Q184" s="233">
        <v>-1.9493434126640263</v>
      </c>
      <c r="R184" s="218">
        <v>40656106</v>
      </c>
      <c r="S184"/>
      <c r="T184" s="234">
        <v>1303932</v>
      </c>
      <c r="U184" s="233">
        <v>3.3099999999999996</v>
      </c>
      <c r="W184" s="219"/>
    </row>
    <row r="185" spans="1:23" ht="12.75">
      <c r="A185" s="208" t="s">
        <v>621</v>
      </c>
      <c r="B185" s="170">
        <v>176</v>
      </c>
      <c r="C185" s="218">
        <v>113940518</v>
      </c>
      <c r="D185" s="218" t="s">
        <v>867</v>
      </c>
      <c r="E185" s="218">
        <v>12585868</v>
      </c>
      <c r="F185" s="218">
        <v>10347000</v>
      </c>
      <c r="G185" s="218" t="s">
        <v>867</v>
      </c>
      <c r="H185" s="218">
        <v>136873386</v>
      </c>
      <c r="I185" s="218"/>
      <c r="J185" s="218">
        <v>116789031</v>
      </c>
      <c r="K185" s="218">
        <v>1880019</v>
      </c>
      <c r="L185" s="233">
        <v>4.150000441458411</v>
      </c>
      <c r="M185" s="218">
        <v>12931198</v>
      </c>
      <c r="N185" s="233">
        <v>2.7437916876293316</v>
      </c>
      <c r="O185" s="218">
        <v>12089616</v>
      </c>
      <c r="P185" t="s">
        <v>867</v>
      </c>
      <c r="Q185" s="233">
        <v>16.84175123224123</v>
      </c>
      <c r="R185" s="218">
        <v>143689864</v>
      </c>
      <c r="S185"/>
      <c r="T185" s="234">
        <v>6816478</v>
      </c>
      <c r="U185" s="233">
        <v>4.9799999999999995</v>
      </c>
      <c r="W185" s="219"/>
    </row>
    <row r="186" spans="1:23" ht="12.75">
      <c r="A186" s="208" t="s">
        <v>622</v>
      </c>
      <c r="B186" s="170">
        <v>177</v>
      </c>
      <c r="C186" s="218">
        <v>37189189</v>
      </c>
      <c r="D186" s="218" t="s">
        <v>867</v>
      </c>
      <c r="E186" s="218">
        <v>1261449</v>
      </c>
      <c r="F186" s="218">
        <v>2269100</v>
      </c>
      <c r="G186" s="218" t="s">
        <v>867</v>
      </c>
      <c r="H186" s="218">
        <v>40719738</v>
      </c>
      <c r="I186" s="218"/>
      <c r="J186" s="218">
        <v>38118919</v>
      </c>
      <c r="K186" s="218">
        <v>717751</v>
      </c>
      <c r="L186" s="233">
        <v>4.429999804513081</v>
      </c>
      <c r="M186" s="218">
        <v>1295508</v>
      </c>
      <c r="N186" s="233">
        <v>2.6999902493085335</v>
      </c>
      <c r="O186" s="218">
        <v>2369100</v>
      </c>
      <c r="P186" t="s">
        <v>867</v>
      </c>
      <c r="Q186" s="233">
        <v>4.407033625666564</v>
      </c>
      <c r="R186" s="218">
        <v>42501278</v>
      </c>
      <c r="S186"/>
      <c r="T186" s="234">
        <v>1781540</v>
      </c>
      <c r="U186" s="233">
        <v>4.38</v>
      </c>
      <c r="W186" s="219"/>
    </row>
    <row r="187" spans="1:23" ht="12.75">
      <c r="A187" s="208" t="s">
        <v>623</v>
      </c>
      <c r="B187" s="170">
        <v>178</v>
      </c>
      <c r="C187" s="218">
        <v>57521943</v>
      </c>
      <c r="D187" s="218" t="s">
        <v>867</v>
      </c>
      <c r="E187" s="218">
        <v>5303665</v>
      </c>
      <c r="F187" s="218">
        <v>4034780</v>
      </c>
      <c r="G187" s="218" t="s">
        <v>867</v>
      </c>
      <c r="H187" s="218">
        <v>66860388</v>
      </c>
      <c r="I187" s="218"/>
      <c r="J187" s="218">
        <v>58959992</v>
      </c>
      <c r="K187" s="218">
        <v>753537</v>
      </c>
      <c r="L187" s="233">
        <v>3.8099999508013838</v>
      </c>
      <c r="M187" s="218">
        <v>5446940</v>
      </c>
      <c r="N187" s="233">
        <v>2.701433819820822</v>
      </c>
      <c r="O187" s="218">
        <v>3776242.54</v>
      </c>
      <c r="P187" t="s">
        <v>867</v>
      </c>
      <c r="Q187" s="233">
        <v>-6.4077213627508804</v>
      </c>
      <c r="R187" s="218">
        <v>68936711.54</v>
      </c>
      <c r="S187"/>
      <c r="T187" s="234">
        <v>2076323.5400000066</v>
      </c>
      <c r="U187" s="233">
        <v>3.11</v>
      </c>
      <c r="W187" s="219"/>
    </row>
    <row r="188" spans="1:23" ht="12.75">
      <c r="A188" s="208" t="s">
        <v>624</v>
      </c>
      <c r="B188" s="170">
        <v>179</v>
      </c>
      <c r="C188" s="218">
        <v>12521680</v>
      </c>
      <c r="D188" s="218" t="s">
        <v>867</v>
      </c>
      <c r="E188" s="218">
        <v>427760</v>
      </c>
      <c r="F188" s="218">
        <v>1282065</v>
      </c>
      <c r="G188" s="218" t="s">
        <v>867</v>
      </c>
      <c r="H188" s="218">
        <v>14231505</v>
      </c>
      <c r="I188" s="218"/>
      <c r="J188" s="218">
        <v>12834722</v>
      </c>
      <c r="K188" s="218">
        <v>316799</v>
      </c>
      <c r="L188" s="233">
        <v>5.030003961129816</v>
      </c>
      <c r="M188" s="218">
        <v>438307</v>
      </c>
      <c r="N188" s="233">
        <v>2.465634935477838</v>
      </c>
      <c r="O188" s="218">
        <v>1392337</v>
      </c>
      <c r="P188" t="s">
        <v>867</v>
      </c>
      <c r="Q188" s="233">
        <v>8.601123967973543</v>
      </c>
      <c r="R188" s="218">
        <v>14982165</v>
      </c>
      <c r="S188"/>
      <c r="T188" s="234">
        <v>750660</v>
      </c>
      <c r="U188" s="233">
        <v>5.27</v>
      </c>
      <c r="W188" s="219"/>
    </row>
    <row r="189" spans="1:23" ht="12.75">
      <c r="A189" s="208" t="s">
        <v>625</v>
      </c>
      <c r="B189" s="170">
        <v>180</v>
      </c>
      <c r="C189" s="218">
        <v>10864443</v>
      </c>
      <c r="D189" s="218" t="s">
        <v>867</v>
      </c>
      <c r="E189" s="218">
        <v>872614</v>
      </c>
      <c r="F189" s="218">
        <v>1010200</v>
      </c>
      <c r="G189" s="218" t="s">
        <v>867</v>
      </c>
      <c r="H189" s="218">
        <v>12747257</v>
      </c>
      <c r="I189" s="218"/>
      <c r="J189" s="218">
        <v>11136054</v>
      </c>
      <c r="K189" s="218">
        <v>223808</v>
      </c>
      <c r="L189" s="233">
        <v>4.560003674371526</v>
      </c>
      <c r="M189" s="218">
        <v>896396</v>
      </c>
      <c r="N189" s="233">
        <v>2.725374564240317</v>
      </c>
      <c r="O189" s="218">
        <v>1080200</v>
      </c>
      <c r="P189" t="s">
        <v>867</v>
      </c>
      <c r="Q189" s="233">
        <v>6.929320926549198</v>
      </c>
      <c r="R189" s="218">
        <v>13336458</v>
      </c>
      <c r="S189"/>
      <c r="T189" s="234">
        <v>589201</v>
      </c>
      <c r="U189" s="233">
        <v>4.62</v>
      </c>
      <c r="W189" s="219"/>
    </row>
    <row r="190" spans="1:23" ht="12.75">
      <c r="A190" s="208" t="s">
        <v>626</v>
      </c>
      <c r="B190" s="170">
        <v>181</v>
      </c>
      <c r="C190" s="218">
        <v>90014577</v>
      </c>
      <c r="D190" s="218" t="s">
        <v>867</v>
      </c>
      <c r="E190" s="218">
        <v>5621816</v>
      </c>
      <c r="F190" s="218">
        <v>7863500</v>
      </c>
      <c r="G190" s="218" t="s">
        <v>867</v>
      </c>
      <c r="H190" s="218">
        <v>103499893</v>
      </c>
      <c r="I190" s="218"/>
      <c r="J190" s="218">
        <v>92264941</v>
      </c>
      <c r="K190" s="218">
        <v>1125182</v>
      </c>
      <c r="L190" s="233">
        <v>3.7499992917813745</v>
      </c>
      <c r="M190" s="218">
        <v>5773605</v>
      </c>
      <c r="N190" s="233">
        <v>2.699999430788912</v>
      </c>
      <c r="O190" s="218">
        <v>8725807</v>
      </c>
      <c r="P190" t="s">
        <v>867</v>
      </c>
      <c r="Q190" s="233">
        <v>10.965943918102626</v>
      </c>
      <c r="R190" s="218">
        <v>107889535</v>
      </c>
      <c r="S190"/>
      <c r="T190" s="234">
        <v>4389642</v>
      </c>
      <c r="U190" s="233">
        <v>4.24</v>
      </c>
      <c r="W190" s="219"/>
    </row>
    <row r="191" spans="1:23" ht="12.75">
      <c r="A191" s="208" t="s">
        <v>627</v>
      </c>
      <c r="B191" s="170">
        <v>182</v>
      </c>
      <c r="C191" s="218">
        <v>42271292</v>
      </c>
      <c r="D191" s="218" t="s">
        <v>867</v>
      </c>
      <c r="E191" s="218">
        <v>2703833</v>
      </c>
      <c r="F191" s="218">
        <v>4585422</v>
      </c>
      <c r="G191" s="218" t="s">
        <v>867</v>
      </c>
      <c r="H191" s="218">
        <v>49560547</v>
      </c>
      <c r="I191" s="218"/>
      <c r="J191" s="218">
        <v>43328074</v>
      </c>
      <c r="K191" s="218">
        <v>858107</v>
      </c>
      <c r="L191" s="233">
        <v>4.529998751871601</v>
      </c>
      <c r="M191" s="218">
        <v>2770907</v>
      </c>
      <c r="N191" s="233">
        <v>2.4807005462245635</v>
      </c>
      <c r="O191" s="218">
        <v>4778080</v>
      </c>
      <c r="P191" t="s">
        <v>867</v>
      </c>
      <c r="Q191" s="233">
        <v>4.201532596127467</v>
      </c>
      <c r="R191" s="218">
        <v>51735168</v>
      </c>
      <c r="S191"/>
      <c r="T191" s="234">
        <v>2174621</v>
      </c>
      <c r="U191" s="233">
        <v>4.390000000000001</v>
      </c>
      <c r="W191" s="219"/>
    </row>
    <row r="192" spans="1:23" ht="12.75">
      <c r="A192" s="208" t="s">
        <v>628</v>
      </c>
      <c r="B192" s="170">
        <v>183</v>
      </c>
      <c r="C192" s="224">
        <v>1423245</v>
      </c>
      <c r="D192" s="218" t="s">
        <v>867</v>
      </c>
      <c r="E192" s="224">
        <v>108911</v>
      </c>
      <c r="F192" s="224">
        <v>68260</v>
      </c>
      <c r="G192" s="218" t="s">
        <v>867</v>
      </c>
      <c r="H192" s="224">
        <v>1600416</v>
      </c>
      <c r="I192" s="224"/>
      <c r="J192" s="218">
        <v>1458826</v>
      </c>
      <c r="K192" s="218">
        <v>7686</v>
      </c>
      <c r="L192" s="233">
        <v>3.0400247322140603</v>
      </c>
      <c r="M192" s="224">
        <v>109268</v>
      </c>
      <c r="N192" s="233">
        <v>0.3277905813003278</v>
      </c>
      <c r="O192" s="224">
        <v>71300</v>
      </c>
      <c r="P192" s="225" t="s">
        <v>867</v>
      </c>
      <c r="Q192" s="233">
        <v>4.453559917960738</v>
      </c>
      <c r="R192" s="224">
        <v>1647080</v>
      </c>
      <c r="S192" s="225"/>
      <c r="T192" s="235">
        <v>46664</v>
      </c>
      <c r="U192" s="233">
        <v>2.92</v>
      </c>
      <c r="W192" s="219"/>
    </row>
    <row r="193" spans="1:23" ht="12.75">
      <c r="A193" s="208" t="s">
        <v>629</v>
      </c>
      <c r="B193" s="170">
        <v>184</v>
      </c>
      <c r="C193" s="218">
        <v>26268182</v>
      </c>
      <c r="D193" s="218" t="s">
        <v>867</v>
      </c>
      <c r="E193" s="218">
        <v>584994</v>
      </c>
      <c r="F193" s="218">
        <v>2540844</v>
      </c>
      <c r="G193" s="218" t="s">
        <v>867</v>
      </c>
      <c r="H193" s="218">
        <v>29394020</v>
      </c>
      <c r="I193" s="218"/>
      <c r="J193" s="218">
        <v>26924887</v>
      </c>
      <c r="K193" s="218">
        <v>617302</v>
      </c>
      <c r="L193" s="233">
        <v>4.850000658591448</v>
      </c>
      <c r="M193" s="218">
        <v>602148</v>
      </c>
      <c r="N193" s="233">
        <v>2.932337767566847</v>
      </c>
      <c r="O193" s="218">
        <v>2726855</v>
      </c>
      <c r="P193" t="s">
        <v>867</v>
      </c>
      <c r="Q193" s="233">
        <v>7.320835124076882</v>
      </c>
      <c r="R193" s="218">
        <v>30871192</v>
      </c>
      <c r="S193"/>
      <c r="T193" s="234">
        <v>1477172</v>
      </c>
      <c r="U193" s="233">
        <v>5.029999999999999</v>
      </c>
      <c r="W193" s="219"/>
    </row>
    <row r="194" spans="1:23" ht="12.75">
      <c r="A194" s="208" t="s">
        <v>630</v>
      </c>
      <c r="B194" s="170">
        <v>185</v>
      </c>
      <c r="C194" s="218">
        <v>70897896</v>
      </c>
      <c r="D194" s="218" t="s">
        <v>867</v>
      </c>
      <c r="E194" s="218">
        <v>3158129</v>
      </c>
      <c r="F194" s="218">
        <v>7073268</v>
      </c>
      <c r="G194" s="218" t="s">
        <v>867</v>
      </c>
      <c r="H194" s="218">
        <v>81129293</v>
      </c>
      <c r="I194" s="218"/>
      <c r="J194" s="218">
        <v>72670343</v>
      </c>
      <c r="K194" s="218">
        <v>1113097</v>
      </c>
      <c r="L194" s="233">
        <v>4.0699994820720775</v>
      </c>
      <c r="M194" s="218">
        <v>3243398</v>
      </c>
      <c r="N194" s="233">
        <v>2.69998470613455</v>
      </c>
      <c r="O194" s="218">
        <v>6626840</v>
      </c>
      <c r="P194" t="s">
        <v>867</v>
      </c>
      <c r="Q194" s="233">
        <v>-6.3114814821098255</v>
      </c>
      <c r="R194" s="218">
        <v>83653678</v>
      </c>
      <c r="S194"/>
      <c r="T194" s="234">
        <v>2524385</v>
      </c>
      <c r="U194" s="233">
        <v>3.11</v>
      </c>
      <c r="W194" s="219"/>
    </row>
    <row r="195" spans="1:23" ht="12.75">
      <c r="A195" s="208" t="s">
        <v>631</v>
      </c>
      <c r="B195" s="170">
        <v>186</v>
      </c>
      <c r="C195" s="218">
        <v>25332451</v>
      </c>
      <c r="D195" s="218" t="s">
        <v>867</v>
      </c>
      <c r="E195" s="218">
        <v>1843094</v>
      </c>
      <c r="F195" s="218">
        <v>4770500</v>
      </c>
      <c r="G195" s="218" t="s">
        <v>867</v>
      </c>
      <c r="H195" s="218">
        <v>31946045</v>
      </c>
      <c r="I195" s="218"/>
      <c r="J195" s="218">
        <v>25965762</v>
      </c>
      <c r="K195" s="218">
        <v>721975</v>
      </c>
      <c r="L195" s="233">
        <v>5.349999492745491</v>
      </c>
      <c r="M195" s="218">
        <v>1893339</v>
      </c>
      <c r="N195" s="233">
        <v>2.7261224875128454</v>
      </c>
      <c r="O195" s="218">
        <v>4782000</v>
      </c>
      <c r="P195" t="s">
        <v>867</v>
      </c>
      <c r="Q195" s="233">
        <v>0.2410648778953988</v>
      </c>
      <c r="R195" s="218">
        <v>33363076</v>
      </c>
      <c r="S195"/>
      <c r="T195" s="234">
        <v>1417031</v>
      </c>
      <c r="U195" s="233">
        <v>4.44</v>
      </c>
      <c r="W195" s="219"/>
    </row>
    <row r="196" spans="1:23" ht="12.75">
      <c r="A196" s="208" t="s">
        <v>632</v>
      </c>
      <c r="B196" s="170">
        <v>187</v>
      </c>
      <c r="C196" s="218">
        <v>17911968</v>
      </c>
      <c r="D196" s="218" t="s">
        <v>867</v>
      </c>
      <c r="E196" s="218">
        <v>1082529</v>
      </c>
      <c r="F196" s="218">
        <v>1558857</v>
      </c>
      <c r="G196" s="218" t="s">
        <v>867</v>
      </c>
      <c r="H196" s="218">
        <v>20553354</v>
      </c>
      <c r="I196" s="218"/>
      <c r="J196" s="218">
        <v>18359767</v>
      </c>
      <c r="K196" s="218">
        <v>555271</v>
      </c>
      <c r="L196" s="233">
        <v>5.599998838765233</v>
      </c>
      <c r="M196" s="218">
        <v>1111757</v>
      </c>
      <c r="N196" s="233">
        <v>2.699973857513286</v>
      </c>
      <c r="O196" s="218">
        <v>1586600.58</v>
      </c>
      <c r="P196" t="s">
        <v>867</v>
      </c>
      <c r="Q196" s="233">
        <v>1.779738616178397</v>
      </c>
      <c r="R196" s="218">
        <v>21613395.58</v>
      </c>
      <c r="S196"/>
      <c r="T196" s="234">
        <v>1060041.5799999982</v>
      </c>
      <c r="U196" s="233">
        <v>5.16</v>
      </c>
      <c r="W196" s="219"/>
    </row>
    <row r="197" spans="1:23" ht="12.75">
      <c r="A197" s="208" t="s">
        <v>633</v>
      </c>
      <c r="B197" s="170">
        <v>188</v>
      </c>
      <c r="C197" s="218">
        <v>4850197</v>
      </c>
      <c r="D197" s="218" t="s">
        <v>867</v>
      </c>
      <c r="E197" s="218">
        <v>423764</v>
      </c>
      <c r="F197" s="218">
        <v>472000</v>
      </c>
      <c r="G197" s="218" t="s">
        <v>867</v>
      </c>
      <c r="H197" s="218">
        <v>5745961</v>
      </c>
      <c r="I197" s="218"/>
      <c r="J197" s="218">
        <v>4971452</v>
      </c>
      <c r="K197" s="218">
        <v>56262</v>
      </c>
      <c r="L197" s="233">
        <v>3.659995666155416</v>
      </c>
      <c r="M197" s="218">
        <v>435058</v>
      </c>
      <c r="N197" s="233">
        <v>2.665162684890647</v>
      </c>
      <c r="O197" s="218">
        <v>443800</v>
      </c>
      <c r="P197" t="s">
        <v>867</v>
      </c>
      <c r="Q197" s="233">
        <v>-5.97457627118644</v>
      </c>
      <c r="R197" s="218">
        <v>5906572</v>
      </c>
      <c r="S197"/>
      <c r="T197" s="234">
        <v>160611</v>
      </c>
      <c r="U197" s="233">
        <v>2.8000000000000003</v>
      </c>
      <c r="W197" s="219"/>
    </row>
    <row r="198" spans="1:23" ht="12.75">
      <c r="A198" s="208" t="s">
        <v>634</v>
      </c>
      <c r="B198" s="170">
        <v>189</v>
      </c>
      <c r="C198" s="218">
        <v>60325247</v>
      </c>
      <c r="D198" s="218" t="s">
        <v>867</v>
      </c>
      <c r="E198" s="218">
        <v>4108724</v>
      </c>
      <c r="F198" s="218">
        <v>4686504</v>
      </c>
      <c r="G198" s="218" t="s">
        <v>867</v>
      </c>
      <c r="H198" s="218">
        <v>69120475</v>
      </c>
      <c r="I198" s="218"/>
      <c r="J198" s="218">
        <v>61833378</v>
      </c>
      <c r="K198" s="218">
        <v>754066</v>
      </c>
      <c r="L198" s="233">
        <v>3.7500003936991755</v>
      </c>
      <c r="M198" s="218">
        <v>4264594</v>
      </c>
      <c r="N198" s="233">
        <v>3.793635201585699</v>
      </c>
      <c r="O198" s="218">
        <v>5135000</v>
      </c>
      <c r="P198" t="s">
        <v>867</v>
      </c>
      <c r="Q198" s="233">
        <v>9.569948089236668</v>
      </c>
      <c r="R198" s="218">
        <v>71987038</v>
      </c>
      <c r="S198"/>
      <c r="T198" s="234">
        <v>2866563</v>
      </c>
      <c r="U198" s="233">
        <v>4.15</v>
      </c>
      <c r="W198" s="219"/>
    </row>
    <row r="199" spans="1:23" ht="12.75">
      <c r="A199" s="208" t="s">
        <v>635</v>
      </c>
      <c r="B199" s="170">
        <v>190</v>
      </c>
      <c r="C199" s="218">
        <v>622379</v>
      </c>
      <c r="D199" s="218" t="s">
        <v>872</v>
      </c>
      <c r="E199" s="218">
        <v>27501</v>
      </c>
      <c r="F199" s="218">
        <v>190500</v>
      </c>
      <c r="G199" s="218" t="s">
        <v>872</v>
      </c>
      <c r="H199" s="218">
        <v>840380</v>
      </c>
      <c r="I199" s="218"/>
      <c r="J199" s="218">
        <v>622379</v>
      </c>
      <c r="K199" s="218">
        <v>0</v>
      </c>
      <c r="L199" s="233">
        <v>0</v>
      </c>
      <c r="M199" s="218">
        <v>26831</v>
      </c>
      <c r="N199" s="233">
        <v>-2.4362750445438346</v>
      </c>
      <c r="O199" s="218">
        <v>193682</v>
      </c>
      <c r="P199" t="s">
        <v>872</v>
      </c>
      <c r="Q199" s="233">
        <v>1.6703412073490813</v>
      </c>
      <c r="R199" s="218">
        <v>842892</v>
      </c>
      <c r="S199"/>
      <c r="T199" s="234">
        <v>2512</v>
      </c>
      <c r="U199" s="233">
        <v>0.3</v>
      </c>
      <c r="W199" s="219"/>
    </row>
    <row r="200" spans="1:23" ht="12.75">
      <c r="A200" s="208" t="s">
        <v>636</v>
      </c>
      <c r="B200" s="170">
        <v>191</v>
      </c>
      <c r="C200" s="218">
        <v>13492214</v>
      </c>
      <c r="D200" s="218" t="s">
        <v>867</v>
      </c>
      <c r="E200" s="218">
        <v>1432719</v>
      </c>
      <c r="F200" s="218">
        <v>1256403</v>
      </c>
      <c r="G200" s="218" t="s">
        <v>867</v>
      </c>
      <c r="H200" s="218">
        <v>16181336</v>
      </c>
      <c r="I200" s="218"/>
      <c r="J200" s="218">
        <v>13829519</v>
      </c>
      <c r="K200" s="218">
        <v>165954</v>
      </c>
      <c r="L200" s="233">
        <v>3.729995684918724</v>
      </c>
      <c r="M200" s="218">
        <v>1470495</v>
      </c>
      <c r="N200" s="233">
        <v>2.6366649705908833</v>
      </c>
      <c r="O200" s="218">
        <v>1375907</v>
      </c>
      <c r="P200" t="s">
        <v>867</v>
      </c>
      <c r="Q200" s="233">
        <v>9.511597791472958</v>
      </c>
      <c r="R200" s="218">
        <v>16841875</v>
      </c>
      <c r="S200"/>
      <c r="T200" s="234">
        <v>660539</v>
      </c>
      <c r="U200" s="233">
        <v>4.08</v>
      </c>
      <c r="W200" s="219"/>
    </row>
    <row r="201" spans="1:23" ht="12.75">
      <c r="A201" s="208" t="s">
        <v>637</v>
      </c>
      <c r="B201" s="170">
        <v>192</v>
      </c>
      <c r="C201" s="218">
        <v>17056517</v>
      </c>
      <c r="D201" s="218" t="s">
        <v>867</v>
      </c>
      <c r="E201" s="218">
        <v>1674045</v>
      </c>
      <c r="F201" s="218">
        <v>990806</v>
      </c>
      <c r="G201" s="218" t="s">
        <v>867</v>
      </c>
      <c r="H201" s="218">
        <v>19721368</v>
      </c>
      <c r="I201" s="218"/>
      <c r="J201" s="218">
        <v>17482930</v>
      </c>
      <c r="K201" s="218">
        <v>515107</v>
      </c>
      <c r="L201" s="233">
        <v>5.520001533724617</v>
      </c>
      <c r="M201" s="218">
        <v>1723507</v>
      </c>
      <c r="N201" s="233">
        <v>2.9546398095630644</v>
      </c>
      <c r="O201" s="218">
        <v>931792</v>
      </c>
      <c r="P201" t="s">
        <v>867</v>
      </c>
      <c r="Q201" s="233">
        <v>-5.9561609437165295</v>
      </c>
      <c r="R201" s="218">
        <v>20653336</v>
      </c>
      <c r="S201"/>
      <c r="T201" s="234">
        <v>931968</v>
      </c>
      <c r="U201" s="233">
        <v>4.73</v>
      </c>
      <c r="W201" s="219"/>
    </row>
    <row r="202" spans="1:23" ht="12.75">
      <c r="A202" s="208" t="s">
        <v>638</v>
      </c>
      <c r="B202" s="170">
        <v>193</v>
      </c>
      <c r="C202" s="218">
        <v>3080282</v>
      </c>
      <c r="D202" s="218" t="s">
        <v>867</v>
      </c>
      <c r="E202" s="218">
        <v>276680</v>
      </c>
      <c r="F202" s="218">
        <v>162000</v>
      </c>
      <c r="G202" s="218" t="s">
        <v>867</v>
      </c>
      <c r="H202" s="218">
        <v>3518962</v>
      </c>
      <c r="I202" s="218"/>
      <c r="J202" s="218">
        <v>3157289</v>
      </c>
      <c r="K202" s="218">
        <v>26182</v>
      </c>
      <c r="L202" s="233">
        <v>3.3499854883416518</v>
      </c>
      <c r="M202" s="218">
        <v>283091</v>
      </c>
      <c r="N202" s="233">
        <v>2.317117247361573</v>
      </c>
      <c r="O202" s="218">
        <v>174380</v>
      </c>
      <c r="P202" t="s">
        <v>867</v>
      </c>
      <c r="Q202" s="233">
        <v>7.6419753086419755</v>
      </c>
      <c r="R202" s="218">
        <v>3640942</v>
      </c>
      <c r="S202"/>
      <c r="T202" s="234">
        <v>121980</v>
      </c>
      <c r="U202" s="233">
        <v>3.47</v>
      </c>
      <c r="W202" s="219"/>
    </row>
    <row r="203" spans="1:23" ht="12.75">
      <c r="A203" s="208" t="s">
        <v>639</v>
      </c>
      <c r="B203" s="170">
        <v>194</v>
      </c>
      <c r="C203" s="218">
        <v>1708335</v>
      </c>
      <c r="D203" s="218" t="s">
        <v>867</v>
      </c>
      <c r="E203" s="218">
        <v>95403</v>
      </c>
      <c r="F203" s="218">
        <v>123000</v>
      </c>
      <c r="G203" s="218" t="s">
        <v>867</v>
      </c>
      <c r="H203" s="218">
        <v>1926738</v>
      </c>
      <c r="I203" s="218"/>
      <c r="J203" s="218">
        <v>1751043</v>
      </c>
      <c r="K203" s="218">
        <v>8029</v>
      </c>
      <c r="L203" s="233">
        <v>2.969967834177723</v>
      </c>
      <c r="M203" s="218">
        <v>97537</v>
      </c>
      <c r="N203" s="233">
        <v>2.236826934163496</v>
      </c>
      <c r="O203" s="218">
        <v>144000</v>
      </c>
      <c r="P203" t="s">
        <v>867</v>
      </c>
      <c r="Q203" s="233">
        <v>17.073170731707318</v>
      </c>
      <c r="R203" s="218">
        <v>2000609</v>
      </c>
      <c r="S203"/>
      <c r="T203" s="234">
        <v>73871</v>
      </c>
      <c r="U203" s="233">
        <v>3.83</v>
      </c>
      <c r="W203" s="219"/>
    </row>
    <row r="204" spans="1:23" ht="12.75">
      <c r="A204" s="208" t="s">
        <v>857</v>
      </c>
      <c r="B204" s="170">
        <v>195</v>
      </c>
      <c r="C204" s="224">
        <v>461618</v>
      </c>
      <c r="D204" s="218" t="s">
        <v>867</v>
      </c>
      <c r="E204" s="224">
        <v>311057</v>
      </c>
      <c r="F204" s="224">
        <v>24400</v>
      </c>
      <c r="G204" s="218" t="s">
        <v>867</v>
      </c>
      <c r="H204" s="224">
        <v>797075</v>
      </c>
      <c r="I204" s="224"/>
      <c r="J204" s="218">
        <v>473158</v>
      </c>
      <c r="K204" s="218">
        <v>4524</v>
      </c>
      <c r="L204" s="233">
        <v>3.4799336247719976</v>
      </c>
      <c r="M204" s="224">
        <v>260723</v>
      </c>
      <c r="N204" s="233">
        <v>-16.18160015688443</v>
      </c>
      <c r="O204" s="224">
        <v>24400</v>
      </c>
      <c r="P204" s="225" t="s">
        <v>867</v>
      </c>
      <c r="Q204" s="233">
        <v>0</v>
      </c>
      <c r="R204" s="224">
        <v>762805</v>
      </c>
      <c r="S204" s="225"/>
      <c r="T204" s="235">
        <v>-34270</v>
      </c>
      <c r="U204" s="233">
        <v>-4.3</v>
      </c>
      <c r="W204" s="219"/>
    </row>
    <row r="205" spans="1:23" ht="12.75">
      <c r="A205" s="208" t="s">
        <v>641</v>
      </c>
      <c r="B205" s="170">
        <v>196</v>
      </c>
      <c r="C205" s="218">
        <v>8038795</v>
      </c>
      <c r="D205" s="218" t="s">
        <v>867</v>
      </c>
      <c r="E205" s="218">
        <v>391790</v>
      </c>
      <c r="F205" s="218">
        <v>609079</v>
      </c>
      <c r="G205" s="218" t="s">
        <v>867</v>
      </c>
      <c r="H205" s="218">
        <v>9039664</v>
      </c>
      <c r="I205" s="218"/>
      <c r="J205" s="218">
        <v>8239765</v>
      </c>
      <c r="K205" s="218">
        <v>52252</v>
      </c>
      <c r="L205" s="233">
        <v>3.1499994713137975</v>
      </c>
      <c r="M205" s="218">
        <v>402383</v>
      </c>
      <c r="N205" s="233">
        <v>2.703744352842084</v>
      </c>
      <c r="O205" s="218">
        <v>624796</v>
      </c>
      <c r="P205" t="s">
        <v>867</v>
      </c>
      <c r="Q205" s="233">
        <v>2.5804534387164884</v>
      </c>
      <c r="R205" s="218">
        <v>9319196</v>
      </c>
      <c r="S205"/>
      <c r="T205" s="234">
        <v>279532</v>
      </c>
      <c r="U205" s="233">
        <v>3.09</v>
      </c>
      <c r="W205" s="219"/>
    </row>
    <row r="206" spans="1:23" ht="12.75">
      <c r="A206" s="208" t="s">
        <v>642</v>
      </c>
      <c r="B206" s="170">
        <v>197</v>
      </c>
      <c r="C206" s="218">
        <v>67673866</v>
      </c>
      <c r="D206" s="218" t="s">
        <v>867</v>
      </c>
      <c r="E206" s="218">
        <v>246669</v>
      </c>
      <c r="F206" s="218">
        <v>7562035</v>
      </c>
      <c r="G206" s="218" t="s">
        <v>867</v>
      </c>
      <c r="H206" s="218">
        <v>75482570</v>
      </c>
      <c r="I206" s="218"/>
      <c r="J206" s="218">
        <v>69365713</v>
      </c>
      <c r="K206" s="218">
        <v>1346710</v>
      </c>
      <c r="L206" s="233">
        <v>4.490000615599529</v>
      </c>
      <c r="M206" s="218">
        <v>260973</v>
      </c>
      <c r="N206" s="233">
        <v>5.798864064799387</v>
      </c>
      <c r="O206" s="218">
        <v>7141294</v>
      </c>
      <c r="P206" t="s">
        <v>867</v>
      </c>
      <c r="Q206" s="233">
        <v>-5.563859463755457</v>
      </c>
      <c r="R206" s="218">
        <v>78114690</v>
      </c>
      <c r="S206"/>
      <c r="T206" s="234">
        <v>2632120</v>
      </c>
      <c r="U206" s="233">
        <v>3.49</v>
      </c>
      <c r="W206" s="219"/>
    </row>
    <row r="207" spans="1:23" ht="12.75">
      <c r="A207" s="208" t="s">
        <v>643</v>
      </c>
      <c r="B207" s="170">
        <v>198</v>
      </c>
      <c r="C207" s="218">
        <v>101764896</v>
      </c>
      <c r="D207" s="218" t="s">
        <v>867</v>
      </c>
      <c r="E207" s="218">
        <v>4043186</v>
      </c>
      <c r="F207" s="218">
        <v>9620400</v>
      </c>
      <c r="G207" s="218" t="s">
        <v>867</v>
      </c>
      <c r="H207" s="218">
        <v>115428482</v>
      </c>
      <c r="I207" s="218"/>
      <c r="J207" s="218">
        <v>104309018</v>
      </c>
      <c r="K207" s="218">
        <v>1495944</v>
      </c>
      <c r="L207" s="233">
        <v>3.969999635237676</v>
      </c>
      <c r="M207" s="218">
        <v>4156521</v>
      </c>
      <c r="N207" s="233">
        <v>2.8031112098231445</v>
      </c>
      <c r="O207" s="218">
        <v>10022375</v>
      </c>
      <c r="P207" t="s">
        <v>867</v>
      </c>
      <c r="Q207" s="233">
        <v>4.178360567128186</v>
      </c>
      <c r="R207" s="218">
        <v>119983858</v>
      </c>
      <c r="S207"/>
      <c r="T207" s="234">
        <v>4555376</v>
      </c>
      <c r="U207" s="233">
        <v>3.95</v>
      </c>
      <c r="W207" s="219"/>
    </row>
    <row r="208" spans="1:23" ht="12.75">
      <c r="A208" s="208" t="s">
        <v>644</v>
      </c>
      <c r="B208" s="170">
        <v>199</v>
      </c>
      <c r="C208" s="218">
        <v>123730790</v>
      </c>
      <c r="D208" s="218" t="s">
        <v>867</v>
      </c>
      <c r="E208" s="218">
        <v>1804987</v>
      </c>
      <c r="F208" s="218">
        <v>6647500</v>
      </c>
      <c r="G208" s="218" t="s">
        <v>867</v>
      </c>
      <c r="H208" s="218">
        <v>132183277</v>
      </c>
      <c r="I208" s="218"/>
      <c r="J208" s="218">
        <v>126824060</v>
      </c>
      <c r="K208" s="218">
        <v>4429562</v>
      </c>
      <c r="L208" s="233">
        <v>6.079999974137399</v>
      </c>
      <c r="M208" s="218">
        <v>1853722</v>
      </c>
      <c r="N208" s="233">
        <v>2.700019446123435</v>
      </c>
      <c r="O208" s="218">
        <v>6909000</v>
      </c>
      <c r="P208" t="s">
        <v>867</v>
      </c>
      <c r="Q208" s="233">
        <v>3.9338097028958257</v>
      </c>
      <c r="R208" s="218">
        <v>140016344</v>
      </c>
      <c r="S208"/>
      <c r="T208" s="234">
        <v>7833067</v>
      </c>
      <c r="U208" s="233">
        <v>5.93</v>
      </c>
      <c r="W208" s="219"/>
    </row>
    <row r="209" spans="1:23" ht="12.75">
      <c r="A209" s="208" t="s">
        <v>645</v>
      </c>
      <c r="B209" s="170">
        <v>200</v>
      </c>
      <c r="C209" s="218">
        <v>526886</v>
      </c>
      <c r="D209" s="218" t="s">
        <v>867</v>
      </c>
      <c r="E209" s="218">
        <v>52537</v>
      </c>
      <c r="F209" s="218">
        <v>45000</v>
      </c>
      <c r="G209" s="218" t="s">
        <v>867</v>
      </c>
      <c r="H209" s="218">
        <v>624423</v>
      </c>
      <c r="I209" s="218"/>
      <c r="J209" s="218">
        <v>540058</v>
      </c>
      <c r="K209" s="218">
        <v>4531</v>
      </c>
      <c r="L209" s="233">
        <v>3.359929851998345</v>
      </c>
      <c r="M209" s="218">
        <v>51067</v>
      </c>
      <c r="N209" s="233">
        <v>-2.798028056417382</v>
      </c>
      <c r="O209" s="218">
        <v>42100</v>
      </c>
      <c r="P209" t="s">
        <v>867</v>
      </c>
      <c r="Q209" s="233">
        <v>-6.444444444444445</v>
      </c>
      <c r="R209" s="218">
        <v>637756</v>
      </c>
      <c r="S209"/>
      <c r="T209" s="234">
        <v>13333</v>
      </c>
      <c r="U209" s="233">
        <v>2.1399999999999997</v>
      </c>
      <c r="W209" s="219"/>
    </row>
    <row r="210" spans="1:23" ht="12.75">
      <c r="A210" s="208" t="s">
        <v>646</v>
      </c>
      <c r="B210" s="170">
        <v>201</v>
      </c>
      <c r="C210" s="218">
        <v>129211894</v>
      </c>
      <c r="D210" s="218" t="s">
        <v>867</v>
      </c>
      <c r="E210" s="218">
        <v>23803946</v>
      </c>
      <c r="F210" s="218">
        <v>15859000</v>
      </c>
      <c r="G210" s="218" t="s">
        <v>867</v>
      </c>
      <c r="H210" s="218">
        <v>168874840</v>
      </c>
      <c r="I210" s="218"/>
      <c r="J210" s="218">
        <v>132442191</v>
      </c>
      <c r="K210" s="218">
        <v>2222445</v>
      </c>
      <c r="L210" s="233">
        <v>4.2200000566511315</v>
      </c>
      <c r="M210" s="218">
        <v>24447238</v>
      </c>
      <c r="N210" s="233">
        <v>2.702459499782095</v>
      </c>
      <c r="O210" s="218">
        <v>15612500</v>
      </c>
      <c r="P210" t="s">
        <v>867</v>
      </c>
      <c r="Q210" s="233">
        <v>-1.5543224667381297</v>
      </c>
      <c r="R210" s="218">
        <v>174724374</v>
      </c>
      <c r="S210"/>
      <c r="T210" s="234">
        <v>5849534</v>
      </c>
      <c r="U210" s="233">
        <v>3.46</v>
      </c>
      <c r="W210" s="219"/>
    </row>
    <row r="211" spans="1:23" ht="12.75">
      <c r="A211" s="208" t="s">
        <v>647</v>
      </c>
      <c r="B211" s="170">
        <v>202</v>
      </c>
      <c r="C211" s="218">
        <v>1986818</v>
      </c>
      <c r="D211" s="218" t="s">
        <v>867</v>
      </c>
      <c r="E211" s="218">
        <v>193726</v>
      </c>
      <c r="F211" s="218">
        <v>165750</v>
      </c>
      <c r="G211" s="218" t="s">
        <v>867</v>
      </c>
      <c r="H211" s="218">
        <v>2346294</v>
      </c>
      <c r="I211" s="218"/>
      <c r="J211" s="218">
        <v>2036488</v>
      </c>
      <c r="K211" s="218">
        <v>28014</v>
      </c>
      <c r="L211" s="233">
        <v>3.9099706163322456</v>
      </c>
      <c r="M211" s="218">
        <v>190922</v>
      </c>
      <c r="N211" s="233">
        <v>-1.4474050979218072</v>
      </c>
      <c r="O211" s="218">
        <v>178060</v>
      </c>
      <c r="P211" t="s">
        <v>867</v>
      </c>
      <c r="Q211" s="233">
        <v>7.42684766214178</v>
      </c>
      <c r="R211" s="218">
        <v>2433484</v>
      </c>
      <c r="S211"/>
      <c r="T211" s="234">
        <v>87190</v>
      </c>
      <c r="U211" s="233">
        <v>3.7199999999999998</v>
      </c>
      <c r="W211" s="219"/>
    </row>
    <row r="212" spans="1:23" ht="12.75">
      <c r="A212" s="208" t="s">
        <v>858</v>
      </c>
      <c r="B212" s="170">
        <v>203</v>
      </c>
      <c r="C212" s="218">
        <v>4501548</v>
      </c>
      <c r="D212" s="218" t="s">
        <v>867</v>
      </c>
      <c r="E212" s="218">
        <v>105221</v>
      </c>
      <c r="F212" s="218">
        <v>271903</v>
      </c>
      <c r="G212" s="218" t="s">
        <v>867</v>
      </c>
      <c r="H212" s="218">
        <v>4878672</v>
      </c>
      <c r="I212" s="218"/>
      <c r="J212" s="218">
        <v>4614087</v>
      </c>
      <c r="K212" s="218">
        <v>43665</v>
      </c>
      <c r="L212" s="233">
        <v>3.470006317826668</v>
      </c>
      <c r="M212" s="218">
        <v>101601</v>
      </c>
      <c r="N212" s="233">
        <v>-3.440377871337471</v>
      </c>
      <c r="O212" s="218">
        <v>290300</v>
      </c>
      <c r="P212" t="s">
        <v>867</v>
      </c>
      <c r="Q212" s="233">
        <v>6.766015821818811</v>
      </c>
      <c r="R212" s="218">
        <v>5049653</v>
      </c>
      <c r="S212"/>
      <c r="T212" s="234">
        <v>170981</v>
      </c>
      <c r="U212" s="233">
        <v>3.5000000000000004</v>
      </c>
      <c r="W212" s="219"/>
    </row>
    <row r="213" spans="1:23" ht="12.75">
      <c r="A213" s="208" t="s">
        <v>649</v>
      </c>
      <c r="B213" s="170">
        <v>204</v>
      </c>
      <c r="C213" s="218">
        <v>1598850</v>
      </c>
      <c r="D213" s="218" t="s">
        <v>867</v>
      </c>
      <c r="E213" s="218">
        <v>119444</v>
      </c>
      <c r="F213" s="218">
        <v>629565.95</v>
      </c>
      <c r="G213" s="218" t="s">
        <v>867</v>
      </c>
      <c r="H213" s="218">
        <v>2347859.95</v>
      </c>
      <c r="I213" s="218"/>
      <c r="J213" s="218">
        <v>1638821</v>
      </c>
      <c r="K213" s="218">
        <v>20305</v>
      </c>
      <c r="L213" s="233">
        <v>3.76995965850455</v>
      </c>
      <c r="M213" s="218">
        <v>120666</v>
      </c>
      <c r="N213" s="233">
        <v>1.023073574227253</v>
      </c>
      <c r="O213" s="218">
        <v>754276</v>
      </c>
      <c r="P213" t="s">
        <v>867</v>
      </c>
      <c r="Q213" s="233">
        <v>19.808893730672704</v>
      </c>
      <c r="R213" s="218">
        <v>2534068</v>
      </c>
      <c r="S213"/>
      <c r="T213" s="234">
        <v>186208.0499999998</v>
      </c>
      <c r="U213" s="233">
        <v>7.93</v>
      </c>
      <c r="W213" s="219"/>
    </row>
    <row r="214" spans="1:23" ht="12.75">
      <c r="A214" s="208" t="s">
        <v>650</v>
      </c>
      <c r="B214" s="170">
        <v>205</v>
      </c>
      <c r="C214" s="218">
        <v>14949214</v>
      </c>
      <c r="D214" s="218" t="s">
        <v>867</v>
      </c>
      <c r="E214" s="218">
        <v>805486</v>
      </c>
      <c r="F214" s="218">
        <v>1320000</v>
      </c>
      <c r="G214" s="218" t="s">
        <v>867</v>
      </c>
      <c r="H214" s="218">
        <v>17074700</v>
      </c>
      <c r="I214" s="218"/>
      <c r="J214" s="218">
        <v>15322944</v>
      </c>
      <c r="K214" s="218">
        <v>206299</v>
      </c>
      <c r="L214" s="233">
        <v>3.8799966339367407</v>
      </c>
      <c r="M214" s="218">
        <v>849219</v>
      </c>
      <c r="N214" s="233">
        <v>5.429392937928157</v>
      </c>
      <c r="O214" s="218">
        <v>1575000</v>
      </c>
      <c r="P214" t="s">
        <v>867</v>
      </c>
      <c r="Q214" s="233">
        <v>19.318181818181817</v>
      </c>
      <c r="R214" s="218">
        <v>17953462</v>
      </c>
      <c r="S214"/>
      <c r="T214" s="234">
        <v>878762</v>
      </c>
      <c r="U214" s="233">
        <v>5.1499999999999995</v>
      </c>
      <c r="W214" s="219"/>
    </row>
    <row r="215" spans="1:23" ht="12.75">
      <c r="A215" s="208" t="s">
        <v>651</v>
      </c>
      <c r="B215" s="170">
        <v>206</v>
      </c>
      <c r="C215" s="218">
        <v>54300695</v>
      </c>
      <c r="D215" s="218" t="s">
        <v>867</v>
      </c>
      <c r="E215" s="218">
        <v>2762578</v>
      </c>
      <c r="F215" s="218">
        <v>3938000</v>
      </c>
      <c r="G215" s="218" t="s">
        <v>867</v>
      </c>
      <c r="H215" s="218">
        <v>61001273</v>
      </c>
      <c r="I215" s="218"/>
      <c r="J215" s="218">
        <v>55658212</v>
      </c>
      <c r="K215" s="218">
        <v>982843</v>
      </c>
      <c r="L215" s="233">
        <v>4.310000083792666</v>
      </c>
      <c r="M215" s="218">
        <v>2840130</v>
      </c>
      <c r="N215" s="233">
        <v>2.807232954146453</v>
      </c>
      <c r="O215" s="218">
        <v>4255000</v>
      </c>
      <c r="P215" t="s">
        <v>867</v>
      </c>
      <c r="Q215" s="233">
        <v>8.049771457592687</v>
      </c>
      <c r="R215" s="218">
        <v>63736185</v>
      </c>
      <c r="S215"/>
      <c r="T215" s="234">
        <v>2734912</v>
      </c>
      <c r="U215" s="233">
        <v>4.4799999999999995</v>
      </c>
      <c r="W215" s="219"/>
    </row>
    <row r="216" spans="1:23" ht="12.75">
      <c r="A216" s="208" t="s">
        <v>652</v>
      </c>
      <c r="B216" s="170">
        <v>207</v>
      </c>
      <c r="C216" s="218">
        <v>317791878</v>
      </c>
      <c r="D216" s="218" t="s">
        <v>867</v>
      </c>
      <c r="E216" s="218">
        <v>6076275</v>
      </c>
      <c r="F216" s="218">
        <v>26369440</v>
      </c>
      <c r="G216" s="218" t="s">
        <v>867</v>
      </c>
      <c r="H216" s="218">
        <v>350237593</v>
      </c>
      <c r="I216" s="218"/>
      <c r="J216" s="218">
        <v>325736675</v>
      </c>
      <c r="K216" s="218">
        <v>5688475</v>
      </c>
      <c r="L216" s="233">
        <v>4.290000136504433</v>
      </c>
      <c r="M216" s="218">
        <v>6240334</v>
      </c>
      <c r="N216" s="233">
        <v>2.6999930055831904</v>
      </c>
      <c r="O216" s="218">
        <v>27460990</v>
      </c>
      <c r="P216" t="s">
        <v>867</v>
      </c>
      <c r="Q216" s="233">
        <v>4.139450818826642</v>
      </c>
      <c r="R216" s="218">
        <v>365126474</v>
      </c>
      <c r="S216"/>
      <c r="T216" s="234">
        <v>14888881</v>
      </c>
      <c r="U216" s="233">
        <v>4.25</v>
      </c>
      <c r="W216" s="219"/>
    </row>
    <row r="217" spans="1:23" ht="12.75">
      <c r="A217" s="208" t="s">
        <v>653</v>
      </c>
      <c r="B217" s="170">
        <v>208</v>
      </c>
      <c r="C217" s="218">
        <v>27154211</v>
      </c>
      <c r="D217" s="218" t="s">
        <v>867</v>
      </c>
      <c r="E217" s="218">
        <v>1200273</v>
      </c>
      <c r="F217" s="218">
        <v>2283000</v>
      </c>
      <c r="G217" s="218" t="s">
        <v>867</v>
      </c>
      <c r="H217" s="218">
        <v>30637484</v>
      </c>
      <c r="I217" s="218"/>
      <c r="J217" s="218">
        <v>27833066</v>
      </c>
      <c r="K217" s="218">
        <v>619116</v>
      </c>
      <c r="L217" s="233">
        <v>4.779998947492896</v>
      </c>
      <c r="M217" s="218">
        <v>1235454</v>
      </c>
      <c r="N217" s="233">
        <v>2.931083178576874</v>
      </c>
      <c r="O217" s="218">
        <v>2322000</v>
      </c>
      <c r="P217" t="s">
        <v>867</v>
      </c>
      <c r="Q217" s="233">
        <v>1.7082785808147174</v>
      </c>
      <c r="R217" s="218">
        <v>32009636</v>
      </c>
      <c r="S217"/>
      <c r="T217" s="234">
        <v>1372152</v>
      </c>
      <c r="U217" s="233">
        <v>4.4799999999999995</v>
      </c>
      <c r="W217" s="219"/>
    </row>
    <row r="218" spans="1:23" ht="12.75">
      <c r="A218" s="208" t="s">
        <v>654</v>
      </c>
      <c r="B218" s="170">
        <v>209</v>
      </c>
      <c r="C218" s="218">
        <v>17777170</v>
      </c>
      <c r="D218" s="218" t="s">
        <v>867</v>
      </c>
      <c r="E218" s="218">
        <v>4669464</v>
      </c>
      <c r="F218" s="218">
        <v>2041848</v>
      </c>
      <c r="G218" s="218" t="s">
        <v>867</v>
      </c>
      <c r="H218" s="218">
        <v>24488482</v>
      </c>
      <c r="I218" s="218"/>
      <c r="J218" s="218">
        <v>18133108</v>
      </c>
      <c r="K218" s="218">
        <v>0</v>
      </c>
      <c r="L218" s="233">
        <v>2.002219700886024</v>
      </c>
      <c r="M218" s="218">
        <v>4788347</v>
      </c>
      <c r="N218" s="233">
        <v>2.5459667319418244</v>
      </c>
      <c r="O218" s="218">
        <v>2101892</v>
      </c>
      <c r="P218" t="s">
        <v>867</v>
      </c>
      <c r="Q218" s="233">
        <v>2.940669432788337</v>
      </c>
      <c r="R218" s="218">
        <v>25023347</v>
      </c>
      <c r="S218"/>
      <c r="T218" s="234">
        <v>534865</v>
      </c>
      <c r="U218" s="233">
        <v>2.18</v>
      </c>
      <c r="W218" s="219"/>
    </row>
    <row r="219" spans="1:23" ht="12.75">
      <c r="A219" s="208" t="s">
        <v>655</v>
      </c>
      <c r="B219" s="170">
        <v>210</v>
      </c>
      <c r="C219" s="218">
        <v>66285640</v>
      </c>
      <c r="D219" s="218" t="s">
        <v>867</v>
      </c>
      <c r="E219" s="218">
        <v>2358977</v>
      </c>
      <c r="F219" s="218">
        <v>5821679.04</v>
      </c>
      <c r="G219" s="218" t="s">
        <v>867</v>
      </c>
      <c r="H219" s="218">
        <v>74466296.04</v>
      </c>
      <c r="I219" s="218"/>
      <c r="J219" s="218">
        <v>67942781</v>
      </c>
      <c r="K219" s="218">
        <v>874970</v>
      </c>
      <c r="L219" s="233">
        <v>3.8199993241371737</v>
      </c>
      <c r="M219" s="218">
        <v>2425503</v>
      </c>
      <c r="N219" s="233">
        <v>2.8201207557343713</v>
      </c>
      <c r="O219" s="218">
        <v>6196047.28</v>
      </c>
      <c r="P219" t="s">
        <v>867</v>
      </c>
      <c r="Q219" s="233">
        <v>6.430588794534441</v>
      </c>
      <c r="R219" s="218">
        <v>77439301.28</v>
      </c>
      <c r="S219"/>
      <c r="T219" s="234">
        <v>2973005.2399999946</v>
      </c>
      <c r="U219" s="233">
        <v>3.9899999999999998</v>
      </c>
      <c r="W219" s="219"/>
    </row>
    <row r="220" spans="1:23" ht="12.75">
      <c r="A220" s="208" t="s">
        <v>859</v>
      </c>
      <c r="B220" s="170">
        <v>211</v>
      </c>
      <c r="C220" s="218">
        <v>58295294</v>
      </c>
      <c r="D220" s="218" t="s">
        <v>867</v>
      </c>
      <c r="E220" s="218">
        <v>2974712</v>
      </c>
      <c r="F220" s="218">
        <v>5608925</v>
      </c>
      <c r="G220" s="218" t="s">
        <v>867</v>
      </c>
      <c r="H220" s="218">
        <v>66878931</v>
      </c>
      <c r="I220" s="218"/>
      <c r="J220" s="218">
        <v>59752676</v>
      </c>
      <c r="K220" s="218">
        <v>542146</v>
      </c>
      <c r="L220" s="233">
        <v>3.4299989978607877</v>
      </c>
      <c r="M220" s="218">
        <v>3055029</v>
      </c>
      <c r="N220" s="233">
        <v>2.699992469859267</v>
      </c>
      <c r="O220" s="218">
        <v>5776955</v>
      </c>
      <c r="P220" t="s">
        <v>867</v>
      </c>
      <c r="Q220" s="233">
        <v>2.995761219841592</v>
      </c>
      <c r="R220" s="218">
        <v>69126806</v>
      </c>
      <c r="S220"/>
      <c r="T220" s="234">
        <v>2247875</v>
      </c>
      <c r="U220" s="233">
        <v>3.36</v>
      </c>
      <c r="W220" s="219"/>
    </row>
    <row r="221" spans="1:23" ht="12.75">
      <c r="A221" s="208" t="s">
        <v>860</v>
      </c>
      <c r="B221" s="170">
        <v>212</v>
      </c>
      <c r="C221" s="218">
        <v>5879516</v>
      </c>
      <c r="D221" s="218" t="s">
        <v>867</v>
      </c>
      <c r="E221" s="218">
        <v>848679</v>
      </c>
      <c r="F221" s="218">
        <v>622525</v>
      </c>
      <c r="G221" s="218" t="s">
        <v>867</v>
      </c>
      <c r="H221" s="218">
        <v>7350720</v>
      </c>
      <c r="I221" s="218"/>
      <c r="J221" s="218">
        <v>6026504</v>
      </c>
      <c r="K221" s="218">
        <v>88781</v>
      </c>
      <c r="L221" s="233">
        <v>4.010006946149989</v>
      </c>
      <c r="M221" s="218">
        <v>871180</v>
      </c>
      <c r="N221" s="233">
        <v>2.6512968978848304</v>
      </c>
      <c r="O221" s="218">
        <v>693350</v>
      </c>
      <c r="P221" t="s">
        <v>867</v>
      </c>
      <c r="Q221" s="233">
        <v>11.37705313039637</v>
      </c>
      <c r="R221" s="218">
        <v>7679815</v>
      </c>
      <c r="S221"/>
      <c r="T221" s="234">
        <v>329095</v>
      </c>
      <c r="U221" s="233">
        <v>4.4799999999999995</v>
      </c>
      <c r="W221" s="219"/>
    </row>
    <row r="222" spans="1:23" ht="12.75">
      <c r="A222" s="208" t="s">
        <v>658</v>
      </c>
      <c r="B222" s="170">
        <v>213</v>
      </c>
      <c r="C222" s="218">
        <v>42751903</v>
      </c>
      <c r="D222" s="218" t="s">
        <v>867</v>
      </c>
      <c r="E222" s="218">
        <v>1879996</v>
      </c>
      <c r="F222" s="218">
        <v>3114121</v>
      </c>
      <c r="G222" s="218" t="s">
        <v>867</v>
      </c>
      <c r="H222" s="218">
        <v>47746020</v>
      </c>
      <c r="I222" s="218"/>
      <c r="J222" s="218">
        <v>43820701</v>
      </c>
      <c r="K222" s="218">
        <v>654104</v>
      </c>
      <c r="L222" s="233">
        <v>4.030000723008751</v>
      </c>
      <c r="M222" s="218">
        <v>1931246</v>
      </c>
      <c r="N222" s="233">
        <v>2.726069629935383</v>
      </c>
      <c r="O222" s="218">
        <v>3473000</v>
      </c>
      <c r="P222" t="s">
        <v>867</v>
      </c>
      <c r="Q222" s="233">
        <v>11.52424713105239</v>
      </c>
      <c r="R222" s="218">
        <v>49879051</v>
      </c>
      <c r="S222"/>
      <c r="T222" s="234">
        <v>2133031</v>
      </c>
      <c r="U222" s="233">
        <v>4.47</v>
      </c>
      <c r="W222" s="219"/>
    </row>
    <row r="223" spans="1:23" ht="12.75">
      <c r="A223" s="208" t="s">
        <v>659</v>
      </c>
      <c r="B223" s="170">
        <v>214</v>
      </c>
      <c r="C223" s="218">
        <v>53843628</v>
      </c>
      <c r="D223" s="218" t="s">
        <v>867</v>
      </c>
      <c r="E223" s="218">
        <v>4640509</v>
      </c>
      <c r="F223" s="218">
        <v>5526893</v>
      </c>
      <c r="G223" s="218" t="s">
        <v>867</v>
      </c>
      <c r="H223" s="218">
        <v>64011030</v>
      </c>
      <c r="I223" s="218"/>
      <c r="J223" s="218">
        <v>55189719</v>
      </c>
      <c r="K223" s="218">
        <v>920726</v>
      </c>
      <c r="L223" s="233">
        <v>4.21000048510847</v>
      </c>
      <c r="M223" s="218">
        <v>4762896</v>
      </c>
      <c r="N223" s="233">
        <v>2.637361548054319</v>
      </c>
      <c r="O223" s="218">
        <v>5818971</v>
      </c>
      <c r="P223" t="s">
        <v>867</v>
      </c>
      <c r="Q223" s="233">
        <v>5.284668981288402</v>
      </c>
      <c r="R223" s="218">
        <v>66692312</v>
      </c>
      <c r="S223"/>
      <c r="T223" s="234">
        <v>2681282</v>
      </c>
      <c r="U223" s="233">
        <v>4.19</v>
      </c>
      <c r="W223" s="219"/>
    </row>
    <row r="224" spans="1:23" ht="12.75">
      <c r="A224" s="208" t="s">
        <v>660</v>
      </c>
      <c r="B224" s="170">
        <v>215</v>
      </c>
      <c r="C224" s="218">
        <v>49406952</v>
      </c>
      <c r="D224" s="218" t="s">
        <v>867</v>
      </c>
      <c r="E224" s="218">
        <v>1292128</v>
      </c>
      <c r="F224" s="218">
        <v>3556000</v>
      </c>
      <c r="G224" s="218" t="s">
        <v>867</v>
      </c>
      <c r="H224" s="218">
        <v>54255080</v>
      </c>
      <c r="I224" s="218"/>
      <c r="J224" s="218">
        <v>50642126</v>
      </c>
      <c r="K224" s="218">
        <v>681816</v>
      </c>
      <c r="L224" s="233">
        <v>3.880000531099348</v>
      </c>
      <c r="M224" s="218">
        <v>1315214</v>
      </c>
      <c r="N224" s="233">
        <v>1.7866650981946062</v>
      </c>
      <c r="O224" s="218">
        <v>3780000</v>
      </c>
      <c r="P224" t="s">
        <v>867</v>
      </c>
      <c r="Q224" s="233">
        <v>6.299212598425197</v>
      </c>
      <c r="R224" s="218">
        <v>56419156</v>
      </c>
      <c r="S224"/>
      <c r="T224" s="234">
        <v>2164076</v>
      </c>
      <c r="U224" s="233">
        <v>3.9899999999999998</v>
      </c>
      <c r="W224" s="219"/>
    </row>
    <row r="225" spans="1:23" ht="12.75">
      <c r="A225" s="208" t="s">
        <v>661</v>
      </c>
      <c r="B225" s="170">
        <v>216</v>
      </c>
      <c r="C225" s="218">
        <v>21523768</v>
      </c>
      <c r="D225" s="218" t="s">
        <v>867</v>
      </c>
      <c r="E225" s="218">
        <v>2256764</v>
      </c>
      <c r="F225" s="218">
        <v>2940748</v>
      </c>
      <c r="G225" s="218" t="s">
        <v>867</v>
      </c>
      <c r="H225" s="218">
        <v>26721280</v>
      </c>
      <c r="I225" s="218"/>
      <c r="J225" s="218">
        <v>22061862</v>
      </c>
      <c r="K225" s="218">
        <v>327161</v>
      </c>
      <c r="L225" s="233">
        <v>4.019997799641772</v>
      </c>
      <c r="M225" s="218">
        <v>2321622</v>
      </c>
      <c r="N225" s="233">
        <v>2.8739380812526254</v>
      </c>
      <c r="O225" s="218">
        <v>2562091</v>
      </c>
      <c r="P225" t="s">
        <v>867</v>
      </c>
      <c r="Q225" s="233">
        <v>-12.876213806827378</v>
      </c>
      <c r="R225" s="218">
        <v>27272736</v>
      </c>
      <c r="S225"/>
      <c r="T225" s="234">
        <v>551456</v>
      </c>
      <c r="U225" s="233">
        <v>2.06</v>
      </c>
      <c r="W225" s="219"/>
    </row>
    <row r="226" spans="1:23" ht="12.75">
      <c r="A226" s="208" t="s">
        <v>662</v>
      </c>
      <c r="B226" s="170">
        <v>217</v>
      </c>
      <c r="C226" s="218">
        <v>7621572</v>
      </c>
      <c r="D226" s="218" t="s">
        <v>867</v>
      </c>
      <c r="E226" s="218">
        <v>435910</v>
      </c>
      <c r="F226" s="218">
        <v>379000</v>
      </c>
      <c r="G226" s="218" t="s">
        <v>867</v>
      </c>
      <c r="H226" s="218">
        <v>8436482</v>
      </c>
      <c r="I226" s="218"/>
      <c r="J226" s="218">
        <v>7812111</v>
      </c>
      <c r="K226" s="218">
        <v>310960</v>
      </c>
      <c r="L226" s="233">
        <v>6.579994258402335</v>
      </c>
      <c r="M226" s="218">
        <v>443777</v>
      </c>
      <c r="N226" s="233">
        <v>1.8047303342433072</v>
      </c>
      <c r="O226" s="218">
        <v>384000</v>
      </c>
      <c r="P226" t="s">
        <v>867</v>
      </c>
      <c r="Q226" s="233">
        <v>1.3192612137203166</v>
      </c>
      <c r="R226" s="218">
        <v>8950848</v>
      </c>
      <c r="S226"/>
      <c r="T226" s="234">
        <v>514366</v>
      </c>
      <c r="U226" s="233">
        <v>6.1</v>
      </c>
      <c r="W226" s="219"/>
    </row>
    <row r="227" spans="1:23" ht="12.75">
      <c r="A227" s="208" t="s">
        <v>663</v>
      </c>
      <c r="B227" s="170">
        <v>218</v>
      </c>
      <c r="C227" s="218">
        <v>36577459</v>
      </c>
      <c r="D227" s="218" t="s">
        <v>867</v>
      </c>
      <c r="E227" s="218">
        <v>2167372</v>
      </c>
      <c r="F227" s="218">
        <v>2829500</v>
      </c>
      <c r="G227" s="218" t="s">
        <v>867</v>
      </c>
      <c r="H227" s="218">
        <v>41574331</v>
      </c>
      <c r="I227" s="218"/>
      <c r="J227" s="218">
        <v>37491895</v>
      </c>
      <c r="K227" s="218">
        <v>958329</v>
      </c>
      <c r="L227" s="233">
        <v>5.119997537281089</v>
      </c>
      <c r="M227" s="218">
        <v>2227621</v>
      </c>
      <c r="N227" s="233">
        <v>2.779818139202684</v>
      </c>
      <c r="O227" s="218">
        <v>2755500</v>
      </c>
      <c r="P227" t="s">
        <v>867</v>
      </c>
      <c r="Q227" s="233">
        <v>-2.615303057077222</v>
      </c>
      <c r="R227" s="218">
        <v>43433345</v>
      </c>
      <c r="S227"/>
      <c r="T227" s="234">
        <v>1859014</v>
      </c>
      <c r="U227" s="233">
        <v>4.47</v>
      </c>
      <c r="W227" s="219"/>
    </row>
    <row r="228" spans="1:23" ht="12.75">
      <c r="A228" s="208" t="s">
        <v>664</v>
      </c>
      <c r="B228" s="170">
        <v>219</v>
      </c>
      <c r="C228" s="218">
        <v>42096210</v>
      </c>
      <c r="D228" s="218" t="s">
        <v>867</v>
      </c>
      <c r="E228" s="218">
        <v>1110490</v>
      </c>
      <c r="F228" s="218">
        <v>2039000</v>
      </c>
      <c r="G228" s="218" t="s">
        <v>867</v>
      </c>
      <c r="H228" s="218">
        <v>45245700</v>
      </c>
      <c r="I228" s="218"/>
      <c r="J228" s="218">
        <v>43148615</v>
      </c>
      <c r="K228" s="218">
        <v>559880</v>
      </c>
      <c r="L228" s="233">
        <v>3.83000037295519</v>
      </c>
      <c r="M228" s="218">
        <v>1140561</v>
      </c>
      <c r="N228" s="233">
        <v>2.7079037181784615</v>
      </c>
      <c r="O228" s="218">
        <v>2148000</v>
      </c>
      <c r="P228" t="s">
        <v>867</v>
      </c>
      <c r="Q228" s="233">
        <v>5.345757724374693</v>
      </c>
      <c r="R228" s="218">
        <v>46997056</v>
      </c>
      <c r="S228"/>
      <c r="T228" s="234">
        <v>1751356</v>
      </c>
      <c r="U228" s="233">
        <v>3.8699999999999997</v>
      </c>
      <c r="W228" s="219"/>
    </row>
    <row r="229" spans="1:23" ht="12.75">
      <c r="A229" s="208" t="s">
        <v>665</v>
      </c>
      <c r="B229" s="170">
        <v>220</v>
      </c>
      <c r="C229" s="218">
        <v>73656770</v>
      </c>
      <c r="D229" s="218" t="s">
        <v>867</v>
      </c>
      <c r="E229" s="218">
        <v>4809398</v>
      </c>
      <c r="F229" s="218">
        <v>19009951</v>
      </c>
      <c r="G229" s="218" t="s">
        <v>867</v>
      </c>
      <c r="H229" s="218">
        <v>97476119</v>
      </c>
      <c r="I229" s="218"/>
      <c r="J229" s="218">
        <v>75498189</v>
      </c>
      <c r="K229" s="218">
        <v>1163777</v>
      </c>
      <c r="L229" s="233">
        <v>4.079999706747934</v>
      </c>
      <c r="M229" s="218">
        <v>4939252</v>
      </c>
      <c r="N229" s="233">
        <v>2.70000528132627</v>
      </c>
      <c r="O229" s="218">
        <v>19352743</v>
      </c>
      <c r="P229" t="s">
        <v>867</v>
      </c>
      <c r="Q229" s="233">
        <v>1.8032240062060128</v>
      </c>
      <c r="R229" s="218">
        <v>100953961</v>
      </c>
      <c r="S229"/>
      <c r="T229" s="234">
        <v>3477842</v>
      </c>
      <c r="U229" s="233">
        <v>3.5700000000000003</v>
      </c>
      <c r="W229" s="219"/>
    </row>
    <row r="230" spans="1:23" ht="12.75">
      <c r="A230" s="208" t="s">
        <v>666</v>
      </c>
      <c r="B230" s="170">
        <v>221</v>
      </c>
      <c r="C230" s="218">
        <v>19650589</v>
      </c>
      <c r="D230" s="218" t="s">
        <v>867</v>
      </c>
      <c r="E230" s="218">
        <v>170028</v>
      </c>
      <c r="F230" s="218">
        <v>2910000</v>
      </c>
      <c r="G230" s="218" t="s">
        <v>867</v>
      </c>
      <c r="H230" s="218">
        <v>22730617</v>
      </c>
      <c r="I230" s="218"/>
      <c r="J230" s="218">
        <v>20141854</v>
      </c>
      <c r="K230" s="218">
        <v>239737</v>
      </c>
      <c r="L230" s="233">
        <v>3.720000453930414</v>
      </c>
      <c r="M230" s="218">
        <v>181782</v>
      </c>
      <c r="N230" s="233">
        <v>6.91297903874656</v>
      </c>
      <c r="O230" s="218">
        <v>2903000</v>
      </c>
      <c r="P230" t="s">
        <v>867</v>
      </c>
      <c r="Q230" s="233">
        <v>-0.24054982817869416</v>
      </c>
      <c r="R230" s="218">
        <v>23466373</v>
      </c>
      <c r="S230"/>
      <c r="T230" s="234">
        <v>735756</v>
      </c>
      <c r="U230" s="233">
        <v>3.2399999999999998</v>
      </c>
      <c r="W230" s="219"/>
    </row>
    <row r="231" spans="1:23" ht="12.75">
      <c r="A231" s="208" t="s">
        <v>667</v>
      </c>
      <c r="B231" s="170">
        <v>222</v>
      </c>
      <c r="C231" s="218">
        <v>2695022</v>
      </c>
      <c r="D231" s="218" t="s">
        <v>867</v>
      </c>
      <c r="E231" s="218">
        <v>272602</v>
      </c>
      <c r="F231" s="218">
        <v>417000</v>
      </c>
      <c r="G231" s="218" t="s">
        <v>867</v>
      </c>
      <c r="H231" s="218">
        <v>3384624</v>
      </c>
      <c r="I231" s="218"/>
      <c r="J231" s="218">
        <v>2762398</v>
      </c>
      <c r="K231" s="218">
        <v>26681</v>
      </c>
      <c r="L231" s="233">
        <v>3.4900271686093842</v>
      </c>
      <c r="M231" s="218">
        <v>277129</v>
      </c>
      <c r="N231" s="233">
        <v>1.6606627977784463</v>
      </c>
      <c r="O231" s="218">
        <v>442000</v>
      </c>
      <c r="P231" t="s">
        <v>867</v>
      </c>
      <c r="Q231" s="233">
        <v>5.995203836930456</v>
      </c>
      <c r="R231" s="218">
        <v>3508208</v>
      </c>
      <c r="S231"/>
      <c r="T231" s="234">
        <v>123584</v>
      </c>
      <c r="U231" s="233">
        <v>3.65</v>
      </c>
      <c r="W231" s="219"/>
    </row>
    <row r="232" spans="1:23" ht="12.75">
      <c r="A232" s="208" t="s">
        <v>668</v>
      </c>
      <c r="B232" s="170">
        <v>223</v>
      </c>
      <c r="C232" s="218">
        <v>10504154</v>
      </c>
      <c r="D232" s="218" t="s">
        <v>867</v>
      </c>
      <c r="E232" s="218">
        <v>1727940</v>
      </c>
      <c r="F232" s="218">
        <v>1111300</v>
      </c>
      <c r="G232" s="218" t="s">
        <v>867</v>
      </c>
      <c r="H232" s="218">
        <v>13343394</v>
      </c>
      <c r="I232" s="218"/>
      <c r="J232" s="218">
        <v>10766758</v>
      </c>
      <c r="K232" s="218">
        <v>97689</v>
      </c>
      <c r="L232" s="233">
        <v>3.430004929478376</v>
      </c>
      <c r="M232" s="218">
        <v>1776575</v>
      </c>
      <c r="N232" s="233">
        <v>2.8146231929349397</v>
      </c>
      <c r="O232" s="218">
        <v>1165000</v>
      </c>
      <c r="P232" t="s">
        <v>867</v>
      </c>
      <c r="Q232" s="233">
        <v>4.832178529649959</v>
      </c>
      <c r="R232" s="218">
        <v>13806022</v>
      </c>
      <c r="S232"/>
      <c r="T232" s="234">
        <v>462628</v>
      </c>
      <c r="U232" s="233">
        <v>3.47</v>
      </c>
      <c r="W232" s="219"/>
    </row>
    <row r="233" spans="1:23" ht="12.75">
      <c r="A233" s="208" t="s">
        <v>669</v>
      </c>
      <c r="B233" s="170">
        <v>224</v>
      </c>
      <c r="C233" s="218">
        <v>22539246</v>
      </c>
      <c r="D233" s="218" t="s">
        <v>867</v>
      </c>
      <c r="E233" s="218">
        <v>196673</v>
      </c>
      <c r="F233" s="218">
        <v>1922104</v>
      </c>
      <c r="G233" s="218" t="s">
        <v>867</v>
      </c>
      <c r="H233" s="218">
        <v>24658023</v>
      </c>
      <c r="I233" s="218"/>
      <c r="J233" s="218">
        <v>23102727</v>
      </c>
      <c r="K233" s="218">
        <v>261455</v>
      </c>
      <c r="L233" s="233">
        <v>3.659998209345601</v>
      </c>
      <c r="M233" s="218">
        <v>202246</v>
      </c>
      <c r="N233" s="233">
        <v>2.8336375608243123</v>
      </c>
      <c r="O233" s="218">
        <v>1964201</v>
      </c>
      <c r="P233" t="s">
        <v>867</v>
      </c>
      <c r="Q233" s="233">
        <v>2.1901520417209475</v>
      </c>
      <c r="R233" s="218">
        <v>25530629</v>
      </c>
      <c r="S233"/>
      <c r="T233" s="234">
        <v>872606</v>
      </c>
      <c r="U233" s="233">
        <v>3.54</v>
      </c>
      <c r="W233" s="219"/>
    </row>
    <row r="234" spans="1:23" ht="12.75">
      <c r="A234" s="208" t="s">
        <v>670</v>
      </c>
      <c r="B234" s="170">
        <v>225</v>
      </c>
      <c r="C234" s="218">
        <v>4696742</v>
      </c>
      <c r="D234" s="218" t="s">
        <v>867</v>
      </c>
      <c r="E234" s="218">
        <v>159550</v>
      </c>
      <c r="F234" s="218">
        <v>234000</v>
      </c>
      <c r="G234" s="218" t="s">
        <v>867</v>
      </c>
      <c r="H234" s="218">
        <v>5090292</v>
      </c>
      <c r="I234" s="218"/>
      <c r="J234" s="218">
        <v>4814161</v>
      </c>
      <c r="K234" s="218">
        <v>40862</v>
      </c>
      <c r="L234" s="233">
        <v>3.370016918110469</v>
      </c>
      <c r="M234" s="218">
        <v>160337</v>
      </c>
      <c r="N234" s="233">
        <v>0.49326230021936696</v>
      </c>
      <c r="O234" s="218">
        <v>234000</v>
      </c>
      <c r="P234" t="s">
        <v>867</v>
      </c>
      <c r="Q234" s="233">
        <v>0</v>
      </c>
      <c r="R234" s="218">
        <v>5249360</v>
      </c>
      <c r="S234"/>
      <c r="T234" s="234">
        <v>159068</v>
      </c>
      <c r="U234" s="233">
        <v>3.1199999999999997</v>
      </c>
      <c r="W234" s="219"/>
    </row>
    <row r="235" spans="1:23" ht="12.75">
      <c r="A235" s="208" t="s">
        <v>671</v>
      </c>
      <c r="B235" s="170">
        <v>226</v>
      </c>
      <c r="C235" s="218">
        <v>23278922</v>
      </c>
      <c r="D235" s="218" t="s">
        <v>867</v>
      </c>
      <c r="E235" s="218">
        <v>2135655</v>
      </c>
      <c r="F235" s="218">
        <v>2333500</v>
      </c>
      <c r="G235" s="218" t="s">
        <v>867</v>
      </c>
      <c r="H235" s="218">
        <v>27748077</v>
      </c>
      <c r="I235" s="218"/>
      <c r="J235" s="218">
        <v>23860895</v>
      </c>
      <c r="K235" s="218">
        <v>516792</v>
      </c>
      <c r="L235" s="233">
        <v>4.719999491385383</v>
      </c>
      <c r="M235" s="218">
        <v>2192632</v>
      </c>
      <c r="N235" s="233">
        <v>2.6678934565742125</v>
      </c>
      <c r="O235" s="218">
        <v>2364000</v>
      </c>
      <c r="P235" t="s">
        <v>867</v>
      </c>
      <c r="Q235" s="233">
        <v>1.3070494964645383</v>
      </c>
      <c r="R235" s="218">
        <v>28934319</v>
      </c>
      <c r="S235"/>
      <c r="T235" s="234">
        <v>1186242</v>
      </c>
      <c r="U235" s="233">
        <v>4.279999999999999</v>
      </c>
      <c r="W235" s="219"/>
    </row>
    <row r="236" spans="1:23" ht="12.75">
      <c r="A236" s="208" t="s">
        <v>672</v>
      </c>
      <c r="B236" s="170">
        <v>227</v>
      </c>
      <c r="C236" s="218">
        <v>19116646</v>
      </c>
      <c r="D236" s="218" t="s">
        <v>867</v>
      </c>
      <c r="E236" s="218">
        <v>2143215</v>
      </c>
      <c r="F236" s="218">
        <v>2019413</v>
      </c>
      <c r="G236" s="218" t="s">
        <v>867</v>
      </c>
      <c r="H236" s="218">
        <v>23279274</v>
      </c>
      <c r="I236" s="218"/>
      <c r="J236" s="218">
        <v>19594562</v>
      </c>
      <c r="K236" s="218">
        <v>250428</v>
      </c>
      <c r="L236" s="233">
        <v>3.8099988878802273</v>
      </c>
      <c r="M236" s="218">
        <v>2194601</v>
      </c>
      <c r="N236" s="233">
        <v>2.397612931973694</v>
      </c>
      <c r="O236" s="218">
        <v>2181117</v>
      </c>
      <c r="P236" t="s">
        <v>867</v>
      </c>
      <c r="Q236" s="233">
        <v>8.007475439645084</v>
      </c>
      <c r="R236" s="218">
        <v>24220708</v>
      </c>
      <c r="S236"/>
      <c r="T236" s="234">
        <v>941434</v>
      </c>
      <c r="U236" s="233">
        <v>4.04</v>
      </c>
      <c r="W236" s="219"/>
    </row>
    <row r="237" spans="1:23" ht="12.75">
      <c r="A237" s="208" t="s">
        <v>673</v>
      </c>
      <c r="B237" s="170">
        <v>228</v>
      </c>
      <c r="C237" s="218">
        <v>9594642</v>
      </c>
      <c r="D237" s="218" t="s">
        <v>867</v>
      </c>
      <c r="E237" s="218">
        <v>660552</v>
      </c>
      <c r="F237" s="218">
        <v>695000</v>
      </c>
      <c r="G237" s="218" t="s">
        <v>867</v>
      </c>
      <c r="H237" s="218">
        <v>10950194</v>
      </c>
      <c r="I237" s="218"/>
      <c r="J237" s="218">
        <v>9834508</v>
      </c>
      <c r="K237" s="218">
        <v>169825</v>
      </c>
      <c r="L237" s="233">
        <v>4.269997775841975</v>
      </c>
      <c r="M237" s="218">
        <v>649094</v>
      </c>
      <c r="N237" s="233">
        <v>-1.7346098414659255</v>
      </c>
      <c r="O237" s="218">
        <v>760500</v>
      </c>
      <c r="P237" t="s">
        <v>867</v>
      </c>
      <c r="Q237" s="233">
        <v>9.424460431654676</v>
      </c>
      <c r="R237" s="218">
        <v>11413927</v>
      </c>
      <c r="S237"/>
      <c r="T237" s="234">
        <v>463733</v>
      </c>
      <c r="U237" s="233">
        <v>4.2299999999999995</v>
      </c>
      <c r="W237" s="219"/>
    </row>
    <row r="238" spans="1:23" ht="12.75">
      <c r="A238" s="208" t="s">
        <v>674</v>
      </c>
      <c r="B238" s="170">
        <v>229</v>
      </c>
      <c r="C238" s="218">
        <v>118533936</v>
      </c>
      <c r="D238" s="218" t="s">
        <v>867</v>
      </c>
      <c r="E238" s="218">
        <v>7477039</v>
      </c>
      <c r="F238" s="218">
        <v>13794000</v>
      </c>
      <c r="G238" s="218" t="s">
        <v>867</v>
      </c>
      <c r="H238" s="218">
        <v>139804975</v>
      </c>
      <c r="I238" s="218"/>
      <c r="J238" s="218">
        <v>121497284</v>
      </c>
      <c r="K238" s="218">
        <v>1126072</v>
      </c>
      <c r="L238" s="233">
        <v>3.449999331836918</v>
      </c>
      <c r="M238" s="218">
        <v>7675510</v>
      </c>
      <c r="N238" s="233">
        <v>2.6544063766418766</v>
      </c>
      <c r="O238" s="218">
        <v>14416205.56</v>
      </c>
      <c r="P238" t="s">
        <v>867</v>
      </c>
      <c r="Q238" s="233">
        <v>4.510697114687549</v>
      </c>
      <c r="R238" s="218">
        <v>144715071.56</v>
      </c>
      <c r="S238"/>
      <c r="T238" s="234">
        <v>4910096.560000002</v>
      </c>
      <c r="U238" s="233">
        <v>3.51</v>
      </c>
      <c r="W238" s="219"/>
    </row>
    <row r="239" spans="1:23" ht="12.75">
      <c r="A239" s="208" t="s">
        <v>675</v>
      </c>
      <c r="B239" s="170">
        <v>230</v>
      </c>
      <c r="C239" s="218">
        <v>3768246</v>
      </c>
      <c r="D239" s="218" t="s">
        <v>867</v>
      </c>
      <c r="E239" s="218">
        <v>203272</v>
      </c>
      <c r="F239" s="218">
        <v>605000</v>
      </c>
      <c r="G239" s="218" t="s">
        <v>867</v>
      </c>
      <c r="H239" s="218">
        <v>4576518</v>
      </c>
      <c r="I239" s="218"/>
      <c r="J239" s="218">
        <v>3862452</v>
      </c>
      <c r="K239" s="218">
        <v>22986</v>
      </c>
      <c r="L239" s="233">
        <v>3.1099880421819597</v>
      </c>
      <c r="M239" s="218">
        <v>206209</v>
      </c>
      <c r="N239" s="233">
        <v>1.4448620567515447</v>
      </c>
      <c r="O239" s="218">
        <v>599000</v>
      </c>
      <c r="P239" t="s">
        <v>867</v>
      </c>
      <c r="Q239" s="233">
        <v>-0.9917355371900827</v>
      </c>
      <c r="R239" s="218">
        <v>4690647</v>
      </c>
      <c r="S239"/>
      <c r="T239" s="234">
        <v>114129</v>
      </c>
      <c r="U239" s="233">
        <v>2.4899999999999998</v>
      </c>
      <c r="W239" s="219"/>
    </row>
    <row r="240" spans="1:23" ht="12.75">
      <c r="A240" s="208" t="s">
        <v>676</v>
      </c>
      <c r="B240" s="170">
        <v>231</v>
      </c>
      <c r="C240" s="218">
        <v>38129305</v>
      </c>
      <c r="D240" s="218" t="s">
        <v>867</v>
      </c>
      <c r="E240" s="218">
        <v>1738078</v>
      </c>
      <c r="F240" s="218">
        <v>3468329.45</v>
      </c>
      <c r="G240" s="218" t="s">
        <v>867</v>
      </c>
      <c r="H240" s="218">
        <v>43335712.45</v>
      </c>
      <c r="I240" s="218"/>
      <c r="J240" s="218">
        <v>39082538</v>
      </c>
      <c r="K240" s="218">
        <v>533810</v>
      </c>
      <c r="L240" s="233">
        <v>3.900000275378741</v>
      </c>
      <c r="M240" s="218">
        <v>1785006</v>
      </c>
      <c r="N240" s="233">
        <v>2.6999939013093774</v>
      </c>
      <c r="O240" s="218">
        <v>3748634</v>
      </c>
      <c r="P240" t="s">
        <v>867</v>
      </c>
      <c r="Q240" s="233">
        <v>8.081831730258491</v>
      </c>
      <c r="R240" s="218">
        <v>45149988</v>
      </c>
      <c r="S240"/>
      <c r="T240" s="234">
        <v>1814275.549999997</v>
      </c>
      <c r="U240" s="233">
        <v>4.19</v>
      </c>
      <c r="W240" s="219"/>
    </row>
    <row r="241" spans="1:23" ht="12.75">
      <c r="A241" s="208" t="s">
        <v>677</v>
      </c>
      <c r="B241" s="170">
        <v>232</v>
      </c>
      <c r="C241" s="218">
        <v>19005032</v>
      </c>
      <c r="D241" s="218" t="s">
        <v>867</v>
      </c>
      <c r="E241" s="218">
        <v>1575867</v>
      </c>
      <c r="F241" s="218">
        <v>1660331.72</v>
      </c>
      <c r="G241" s="218" t="s">
        <v>867</v>
      </c>
      <c r="H241" s="218">
        <v>22241230.72</v>
      </c>
      <c r="I241" s="218"/>
      <c r="J241" s="218">
        <v>19480158</v>
      </c>
      <c r="K241" s="218">
        <v>275573</v>
      </c>
      <c r="L241" s="233">
        <v>3.9500012417763886</v>
      </c>
      <c r="M241" s="218">
        <v>1620229</v>
      </c>
      <c r="N241" s="233">
        <v>2.8150852832123525</v>
      </c>
      <c r="O241" s="218">
        <v>1867622</v>
      </c>
      <c r="P241" t="s">
        <v>867</v>
      </c>
      <c r="Q241" s="233">
        <v>12.484871396662832</v>
      </c>
      <c r="R241" s="218">
        <v>23243582</v>
      </c>
      <c r="S241"/>
      <c r="T241" s="234">
        <v>1002351.2800000012</v>
      </c>
      <c r="U241" s="233">
        <v>4.51</v>
      </c>
      <c r="W241" s="219"/>
    </row>
    <row r="242" spans="1:23" ht="12.75">
      <c r="A242" s="208" t="s">
        <v>678</v>
      </c>
      <c r="B242" s="170">
        <v>233</v>
      </c>
      <c r="C242" s="218">
        <v>2037506</v>
      </c>
      <c r="D242" s="218" t="s">
        <v>867</v>
      </c>
      <c r="E242" s="218">
        <v>186218</v>
      </c>
      <c r="F242" s="218">
        <v>140900</v>
      </c>
      <c r="G242" s="218" t="s">
        <v>867</v>
      </c>
      <c r="H242" s="218">
        <v>2364624</v>
      </c>
      <c r="I242" s="218"/>
      <c r="J242" s="218">
        <v>2088444</v>
      </c>
      <c r="K242" s="218">
        <v>16911</v>
      </c>
      <c r="L242" s="233">
        <v>3.3300024637964256</v>
      </c>
      <c r="M242" s="218">
        <v>166319</v>
      </c>
      <c r="N242" s="233">
        <v>-10.685862805958608</v>
      </c>
      <c r="O242" s="218">
        <v>133000</v>
      </c>
      <c r="P242" t="s">
        <v>867</v>
      </c>
      <c r="Q242" s="233">
        <v>-5.606813342796309</v>
      </c>
      <c r="R242" s="218">
        <v>2404674</v>
      </c>
      <c r="S242"/>
      <c r="T242" s="234">
        <v>40050</v>
      </c>
      <c r="U242" s="233">
        <v>1.69</v>
      </c>
      <c r="W242" s="219"/>
    </row>
    <row r="243" spans="1:23" ht="12.75">
      <c r="A243" s="208" t="s">
        <v>679</v>
      </c>
      <c r="B243" s="170">
        <v>234</v>
      </c>
      <c r="C243" s="218">
        <v>2673214</v>
      </c>
      <c r="D243" s="218" t="s">
        <v>867</v>
      </c>
      <c r="E243" s="218">
        <v>182603</v>
      </c>
      <c r="F243" s="218">
        <v>703250</v>
      </c>
      <c r="G243" s="218" t="s">
        <v>867</v>
      </c>
      <c r="H243" s="218">
        <v>3559067</v>
      </c>
      <c r="I243" s="218"/>
      <c r="J243" s="218">
        <v>2740044</v>
      </c>
      <c r="K243" s="218">
        <v>18980</v>
      </c>
      <c r="L243" s="233">
        <v>3.209993663058775</v>
      </c>
      <c r="M243" s="218">
        <v>180109</v>
      </c>
      <c r="N243" s="233">
        <v>-1.3658045048547942</v>
      </c>
      <c r="O243" s="218">
        <v>749626</v>
      </c>
      <c r="P243" t="s">
        <v>867</v>
      </c>
      <c r="Q243" s="233">
        <v>6.59452541770352</v>
      </c>
      <c r="R243" s="218">
        <v>3688759</v>
      </c>
      <c r="S243"/>
      <c r="T243" s="234">
        <v>129692</v>
      </c>
      <c r="U243" s="233">
        <v>3.64</v>
      </c>
      <c r="W243" s="219"/>
    </row>
    <row r="244" spans="1:23" ht="12.75">
      <c r="A244" s="208" t="s">
        <v>680</v>
      </c>
      <c r="B244" s="170">
        <v>235</v>
      </c>
      <c r="C244" s="218">
        <v>2372268</v>
      </c>
      <c r="D244" s="218" t="s">
        <v>867</v>
      </c>
      <c r="E244" s="218">
        <v>241092</v>
      </c>
      <c r="F244" s="218">
        <v>296412</v>
      </c>
      <c r="G244" s="218" t="s">
        <v>867</v>
      </c>
      <c r="H244" s="218">
        <v>2909772</v>
      </c>
      <c r="I244" s="218"/>
      <c r="J244" s="218">
        <v>2431575</v>
      </c>
      <c r="K244" s="218">
        <v>29179</v>
      </c>
      <c r="L244" s="233">
        <v>3.7300170132548263</v>
      </c>
      <c r="M244" s="218">
        <v>235518</v>
      </c>
      <c r="N244" s="233">
        <v>-2.311980488776069</v>
      </c>
      <c r="O244" s="218">
        <v>298912</v>
      </c>
      <c r="P244" t="s">
        <v>867</v>
      </c>
      <c r="Q244" s="233">
        <v>0.8434206442384249</v>
      </c>
      <c r="R244" s="218">
        <v>2995184</v>
      </c>
      <c r="S244"/>
      <c r="T244" s="234">
        <v>85412</v>
      </c>
      <c r="U244" s="233">
        <v>2.94</v>
      </c>
      <c r="W244" s="219"/>
    </row>
    <row r="245" spans="1:23" ht="12.75">
      <c r="A245" s="208" t="s">
        <v>681</v>
      </c>
      <c r="B245" s="170">
        <v>236</v>
      </c>
      <c r="C245" s="218">
        <v>89534132</v>
      </c>
      <c r="D245" s="218" t="s">
        <v>867</v>
      </c>
      <c r="E245" s="218">
        <v>9023945</v>
      </c>
      <c r="F245" s="218">
        <v>9158876</v>
      </c>
      <c r="G245" s="218" t="s">
        <v>867</v>
      </c>
      <c r="H245" s="218">
        <v>107716953</v>
      </c>
      <c r="I245" s="218"/>
      <c r="J245" s="218">
        <v>89534132</v>
      </c>
      <c r="K245" s="218">
        <v>0</v>
      </c>
      <c r="L245" s="233">
        <v>0</v>
      </c>
      <c r="M245" s="218">
        <v>9258168</v>
      </c>
      <c r="N245" s="233">
        <v>2.5955721139701096</v>
      </c>
      <c r="O245" s="218">
        <v>9121200</v>
      </c>
      <c r="P245" t="s">
        <v>867</v>
      </c>
      <c r="Q245" s="233">
        <v>-0.41136052065777506</v>
      </c>
      <c r="R245" s="218">
        <v>107913500</v>
      </c>
      <c r="S245"/>
      <c r="T245" s="234">
        <v>196547</v>
      </c>
      <c r="U245" s="233">
        <v>0.18</v>
      </c>
      <c r="W245" s="219"/>
    </row>
    <row r="246" spans="1:23" ht="12.75">
      <c r="A246" s="208" t="s">
        <v>682</v>
      </c>
      <c r="B246" s="170">
        <v>237</v>
      </c>
      <c r="C246" s="218">
        <v>1760548</v>
      </c>
      <c r="D246" s="218" t="s">
        <v>867</v>
      </c>
      <c r="E246" s="218">
        <v>84686</v>
      </c>
      <c r="F246" s="218">
        <v>82400</v>
      </c>
      <c r="G246" s="218" t="s">
        <v>867</v>
      </c>
      <c r="H246" s="218">
        <v>1927634</v>
      </c>
      <c r="I246" s="218"/>
      <c r="J246" s="218">
        <v>1804562</v>
      </c>
      <c r="K246" s="218">
        <v>33450</v>
      </c>
      <c r="L246" s="233">
        <v>4.399993638344425</v>
      </c>
      <c r="M246" s="218">
        <v>88195</v>
      </c>
      <c r="N246" s="233">
        <v>4.14354202583662</v>
      </c>
      <c r="O246" s="218">
        <v>80000</v>
      </c>
      <c r="P246" t="s">
        <v>867</v>
      </c>
      <c r="Q246" s="233">
        <v>-2.912621359223301</v>
      </c>
      <c r="R246" s="218">
        <v>2006207</v>
      </c>
      <c r="S246"/>
      <c r="T246" s="234">
        <v>78573</v>
      </c>
      <c r="U246" s="233">
        <v>4.08</v>
      </c>
      <c r="W246" s="219"/>
    </row>
    <row r="247" spans="1:23" ht="12.75">
      <c r="A247" s="208" t="s">
        <v>683</v>
      </c>
      <c r="B247" s="170">
        <v>238</v>
      </c>
      <c r="C247" s="218">
        <v>20689665</v>
      </c>
      <c r="D247" s="218" t="s">
        <v>867</v>
      </c>
      <c r="E247" s="218">
        <v>810453</v>
      </c>
      <c r="F247" s="218">
        <v>1992300</v>
      </c>
      <c r="G247" s="218" t="s">
        <v>867</v>
      </c>
      <c r="H247" s="218">
        <v>23492418</v>
      </c>
      <c r="I247" s="218"/>
      <c r="J247" s="218">
        <v>21206907</v>
      </c>
      <c r="K247" s="218">
        <v>573104</v>
      </c>
      <c r="L247" s="233">
        <v>5.270003163415164</v>
      </c>
      <c r="M247" s="218">
        <v>832797</v>
      </c>
      <c r="N247" s="233">
        <v>2.7569766537973206</v>
      </c>
      <c r="O247" s="218">
        <v>2498951.79</v>
      </c>
      <c r="P247" t="s">
        <v>867</v>
      </c>
      <c r="Q247" s="233">
        <v>25.430496913115494</v>
      </c>
      <c r="R247" s="218">
        <v>25111759.79</v>
      </c>
      <c r="S247"/>
      <c r="T247" s="234">
        <v>1619341.789999999</v>
      </c>
      <c r="U247" s="233">
        <v>6.890000000000001</v>
      </c>
      <c r="W247" s="219"/>
    </row>
    <row r="248" spans="1:23" ht="12.75">
      <c r="A248" s="208" t="s">
        <v>684</v>
      </c>
      <c r="B248" s="170">
        <v>239</v>
      </c>
      <c r="C248" s="218">
        <v>170642498</v>
      </c>
      <c r="D248" s="218" t="s">
        <v>867</v>
      </c>
      <c r="E248" s="218">
        <v>4662691</v>
      </c>
      <c r="F248" s="218">
        <v>12648080</v>
      </c>
      <c r="G248" s="218" t="s">
        <v>867</v>
      </c>
      <c r="H248" s="218">
        <v>187953269</v>
      </c>
      <c r="I248" s="218"/>
      <c r="J248" s="218">
        <v>174908560</v>
      </c>
      <c r="K248" s="218">
        <v>3856520</v>
      </c>
      <c r="L248" s="233">
        <v>4.759999469768662</v>
      </c>
      <c r="M248" s="218">
        <v>4828048</v>
      </c>
      <c r="N248" s="233">
        <v>3.546385552892096</v>
      </c>
      <c r="O248" s="218">
        <v>13272000</v>
      </c>
      <c r="P248" t="s">
        <v>867</v>
      </c>
      <c r="Q248" s="233">
        <v>4.932922625410339</v>
      </c>
      <c r="R248" s="218">
        <v>196865128</v>
      </c>
      <c r="S248"/>
      <c r="T248" s="234">
        <v>8911859</v>
      </c>
      <c r="U248" s="233">
        <v>4.74</v>
      </c>
      <c r="W248" s="219"/>
    </row>
    <row r="249" spans="1:23" ht="12.75">
      <c r="A249" s="208" t="s">
        <v>685</v>
      </c>
      <c r="B249" s="170">
        <v>240</v>
      </c>
      <c r="C249" s="218">
        <v>9718362</v>
      </c>
      <c r="D249" s="218" t="s">
        <v>867</v>
      </c>
      <c r="E249" s="218">
        <v>245298</v>
      </c>
      <c r="F249" s="218">
        <v>578000</v>
      </c>
      <c r="G249" s="218" t="s">
        <v>867</v>
      </c>
      <c r="H249" s="218">
        <v>10541660</v>
      </c>
      <c r="I249" s="218"/>
      <c r="J249" s="218">
        <v>9961321</v>
      </c>
      <c r="K249" s="218">
        <v>99127</v>
      </c>
      <c r="L249" s="233">
        <v>3.5199964767725263</v>
      </c>
      <c r="M249" s="218">
        <v>251921</v>
      </c>
      <c r="N249" s="233">
        <v>2.6999812472992035</v>
      </c>
      <c r="O249" s="218">
        <v>750200</v>
      </c>
      <c r="P249" t="s">
        <v>867</v>
      </c>
      <c r="Q249" s="233">
        <v>29.792387543252595</v>
      </c>
      <c r="R249" s="218">
        <v>11062569</v>
      </c>
      <c r="S249"/>
      <c r="T249" s="234">
        <v>520909</v>
      </c>
      <c r="U249" s="233">
        <v>4.9399999999999995</v>
      </c>
      <c r="W249" s="219"/>
    </row>
    <row r="250" spans="1:23" ht="12.75">
      <c r="A250" s="208" t="s">
        <v>686</v>
      </c>
      <c r="B250" s="170">
        <v>241</v>
      </c>
      <c r="C250" s="218">
        <v>9157587</v>
      </c>
      <c r="D250" s="218" t="s">
        <v>867</v>
      </c>
      <c r="E250" s="218">
        <v>478104</v>
      </c>
      <c r="F250" s="218">
        <v>830303.8200000001</v>
      </c>
      <c r="G250" s="218" t="s">
        <v>867</v>
      </c>
      <c r="H250" s="218">
        <v>10465994.82</v>
      </c>
      <c r="I250" s="218"/>
      <c r="J250" s="218">
        <v>9386527</v>
      </c>
      <c r="K250" s="218">
        <v>89744</v>
      </c>
      <c r="L250" s="233">
        <v>3.479999698610562</v>
      </c>
      <c r="M250" s="218">
        <v>499448</v>
      </c>
      <c r="N250" s="233">
        <v>4.464300654250958</v>
      </c>
      <c r="O250" s="218">
        <v>878356.11</v>
      </c>
      <c r="P250" t="s">
        <v>867</v>
      </c>
      <c r="Q250" s="233">
        <v>5.787314094255271</v>
      </c>
      <c r="R250" s="218">
        <v>10854075.11</v>
      </c>
      <c r="S250"/>
      <c r="T250" s="234">
        <v>388080.2899999991</v>
      </c>
      <c r="U250" s="233">
        <v>3.71</v>
      </c>
      <c r="W250" s="219"/>
    </row>
    <row r="251" spans="1:23" ht="12.75">
      <c r="A251" s="208" t="s">
        <v>687</v>
      </c>
      <c r="B251" s="170">
        <v>242</v>
      </c>
      <c r="C251" s="218">
        <v>19578041</v>
      </c>
      <c r="D251" s="218" t="s">
        <v>867</v>
      </c>
      <c r="E251" s="218">
        <v>210752</v>
      </c>
      <c r="F251" s="218">
        <v>2022913</v>
      </c>
      <c r="G251" s="218" t="s">
        <v>867</v>
      </c>
      <c r="H251" s="218">
        <v>21811706</v>
      </c>
      <c r="I251" s="218"/>
      <c r="J251" s="218">
        <v>20067492</v>
      </c>
      <c r="K251" s="218">
        <v>258430</v>
      </c>
      <c r="L251" s="233">
        <v>3.8199991510897338</v>
      </c>
      <c r="M251" s="218">
        <v>219951</v>
      </c>
      <c r="N251" s="233">
        <v>4.364845885211054</v>
      </c>
      <c r="O251" s="218">
        <v>2247500</v>
      </c>
      <c r="P251" t="s">
        <v>867</v>
      </c>
      <c r="Q251" s="233">
        <v>11.102158125435944</v>
      </c>
      <c r="R251" s="218">
        <v>22793373</v>
      </c>
      <c r="S251"/>
      <c r="T251" s="234">
        <v>981667</v>
      </c>
      <c r="U251" s="233">
        <v>4.5</v>
      </c>
      <c r="W251" s="219"/>
    </row>
    <row r="252" spans="1:23" ht="12.75">
      <c r="A252" s="208" t="s">
        <v>688</v>
      </c>
      <c r="B252" s="170">
        <v>243</v>
      </c>
      <c r="C252" s="218">
        <v>260842479</v>
      </c>
      <c r="D252" s="218" t="s">
        <v>867</v>
      </c>
      <c r="E252" s="218">
        <v>20050600</v>
      </c>
      <c r="F252" s="218">
        <v>21210210.91</v>
      </c>
      <c r="G252" s="218" t="s">
        <v>867</v>
      </c>
      <c r="H252" s="218">
        <v>302103289.91</v>
      </c>
      <c r="I252" s="218"/>
      <c r="J252" s="218">
        <v>267363541</v>
      </c>
      <c r="K252" s="218">
        <v>6599315</v>
      </c>
      <c r="L252" s="233">
        <v>5.030000117427193</v>
      </c>
      <c r="M252" s="218">
        <v>20647960</v>
      </c>
      <c r="N252" s="233">
        <v>2.9792624659611184</v>
      </c>
      <c r="O252" s="218">
        <v>21968517.87</v>
      </c>
      <c r="P252" t="s">
        <v>867</v>
      </c>
      <c r="Q252" s="233">
        <v>3.5751976405028634</v>
      </c>
      <c r="R252" s="218">
        <v>316579333.87</v>
      </c>
      <c r="S252"/>
      <c r="T252" s="234">
        <v>14476043.959999979</v>
      </c>
      <c r="U252" s="233">
        <v>4.79</v>
      </c>
      <c r="W252" s="219"/>
    </row>
    <row r="253" spans="1:23" ht="12.75">
      <c r="A253" s="208" t="s">
        <v>689</v>
      </c>
      <c r="B253" s="170">
        <v>244</v>
      </c>
      <c r="C253" s="218">
        <v>54835650</v>
      </c>
      <c r="D253" s="218" t="s">
        <v>867</v>
      </c>
      <c r="E253" s="218">
        <v>5446054</v>
      </c>
      <c r="F253" s="218">
        <v>6092000</v>
      </c>
      <c r="G253" s="218" t="s">
        <v>867</v>
      </c>
      <c r="H253" s="218">
        <v>66373704</v>
      </c>
      <c r="I253" s="218"/>
      <c r="J253" s="218">
        <v>56206541</v>
      </c>
      <c r="K253" s="218">
        <v>636094</v>
      </c>
      <c r="L253" s="233">
        <v>3.6600003829625436</v>
      </c>
      <c r="M253" s="218">
        <v>5600524</v>
      </c>
      <c r="N253" s="233">
        <v>2.8363655593572887</v>
      </c>
      <c r="O253" s="218">
        <v>6345000</v>
      </c>
      <c r="P253" t="s">
        <v>867</v>
      </c>
      <c r="Q253" s="233">
        <v>4.152987524622455</v>
      </c>
      <c r="R253" s="218">
        <v>68788159</v>
      </c>
      <c r="S253"/>
      <c r="T253" s="234">
        <v>2414455</v>
      </c>
      <c r="U253" s="233">
        <v>3.64</v>
      </c>
      <c r="W253" s="219"/>
    </row>
    <row r="254" spans="1:23" ht="12.75">
      <c r="A254" s="208" t="s">
        <v>690</v>
      </c>
      <c r="B254" s="170">
        <v>245</v>
      </c>
      <c r="C254" s="218">
        <v>31468796</v>
      </c>
      <c r="D254" s="218" t="s">
        <v>867</v>
      </c>
      <c r="E254" s="218">
        <v>1191267</v>
      </c>
      <c r="F254" s="218">
        <v>3186500</v>
      </c>
      <c r="G254" s="218" t="s">
        <v>867</v>
      </c>
      <c r="H254" s="218">
        <v>35846563</v>
      </c>
      <c r="I254" s="218"/>
      <c r="J254" s="218">
        <v>32255516</v>
      </c>
      <c r="K254" s="218">
        <v>629376</v>
      </c>
      <c r="L254" s="233">
        <v>4.500000571995192</v>
      </c>
      <c r="M254" s="218">
        <v>1223633</v>
      </c>
      <c r="N254" s="233">
        <v>2.7169391916337817</v>
      </c>
      <c r="O254" s="218">
        <v>3186500</v>
      </c>
      <c r="P254" t="s">
        <v>867</v>
      </c>
      <c r="Q254" s="233">
        <v>0</v>
      </c>
      <c r="R254" s="218">
        <v>37295025</v>
      </c>
      <c r="S254"/>
      <c r="T254" s="234">
        <v>1448462</v>
      </c>
      <c r="U254" s="233">
        <v>4.04</v>
      </c>
      <c r="W254" s="219"/>
    </row>
    <row r="255" spans="1:23" ht="12.75">
      <c r="A255" s="208" t="s">
        <v>691</v>
      </c>
      <c r="B255" s="170">
        <v>246</v>
      </c>
      <c r="C255" s="218">
        <v>60177149</v>
      </c>
      <c r="D255" s="218" t="s">
        <v>867</v>
      </c>
      <c r="E255" s="218">
        <v>3401903</v>
      </c>
      <c r="F255" s="218">
        <v>7503827</v>
      </c>
      <c r="G255" s="218" t="s">
        <v>867</v>
      </c>
      <c r="H255" s="218">
        <v>71082879</v>
      </c>
      <c r="I255" s="218"/>
      <c r="J255" s="218">
        <v>61681578</v>
      </c>
      <c r="K255" s="218">
        <v>878586</v>
      </c>
      <c r="L255" s="233">
        <v>3.959999833159261</v>
      </c>
      <c r="M255" s="218">
        <v>3477291</v>
      </c>
      <c r="N255" s="233">
        <v>2.216053779311168</v>
      </c>
      <c r="O255" s="218">
        <v>8079727</v>
      </c>
      <c r="P255" t="s">
        <v>867</v>
      </c>
      <c r="Q255" s="233">
        <v>7.674750497312904</v>
      </c>
      <c r="R255" s="218">
        <v>74117182</v>
      </c>
      <c r="S255"/>
      <c r="T255" s="234">
        <v>3034303</v>
      </c>
      <c r="U255" s="233">
        <v>4.2700000000000005</v>
      </c>
      <c r="W255" s="219"/>
    </row>
    <row r="256" spans="1:23" ht="12.75">
      <c r="A256" s="208" t="s">
        <v>692</v>
      </c>
      <c r="B256" s="170">
        <v>247</v>
      </c>
      <c r="C256" s="218">
        <v>24421910</v>
      </c>
      <c r="D256" s="218" t="s">
        <v>867</v>
      </c>
      <c r="E256" s="218">
        <v>1103106</v>
      </c>
      <c r="F256" s="218">
        <v>2198009</v>
      </c>
      <c r="G256" s="218" t="s">
        <v>867</v>
      </c>
      <c r="H256" s="218">
        <v>27723025</v>
      </c>
      <c r="I256" s="218"/>
      <c r="J256" s="218">
        <v>25032458</v>
      </c>
      <c r="K256" s="218">
        <v>324811</v>
      </c>
      <c r="L256" s="233">
        <v>3.829999373513374</v>
      </c>
      <c r="M256" s="218">
        <v>1133127</v>
      </c>
      <c r="N256" s="233">
        <v>2.721497299443571</v>
      </c>
      <c r="O256" s="218">
        <v>2201100</v>
      </c>
      <c r="P256" t="s">
        <v>867</v>
      </c>
      <c r="Q256" s="233">
        <v>0.1406272676772479</v>
      </c>
      <c r="R256" s="218">
        <v>28691496</v>
      </c>
      <c r="S256"/>
      <c r="T256" s="234">
        <v>968471</v>
      </c>
      <c r="U256" s="233">
        <v>3.49</v>
      </c>
      <c r="W256" s="219"/>
    </row>
    <row r="257" spans="1:23" ht="12.75">
      <c r="A257" s="208" t="s">
        <v>693</v>
      </c>
      <c r="B257" s="170">
        <v>248</v>
      </c>
      <c r="C257" s="218">
        <v>86416689</v>
      </c>
      <c r="D257" s="218" t="s">
        <v>867</v>
      </c>
      <c r="E257" s="218">
        <v>10636525</v>
      </c>
      <c r="F257" s="218">
        <v>10226000</v>
      </c>
      <c r="G257" s="218" t="s">
        <v>867</v>
      </c>
      <c r="H257" s="218">
        <v>107279214</v>
      </c>
      <c r="I257" s="218"/>
      <c r="J257" s="218">
        <v>88577106</v>
      </c>
      <c r="K257" s="218">
        <v>1788825</v>
      </c>
      <c r="L257" s="233">
        <v>4.569999204667515</v>
      </c>
      <c r="M257" s="218">
        <v>10923779</v>
      </c>
      <c r="N257" s="233">
        <v>2.70063766126625</v>
      </c>
      <c r="O257" s="218">
        <v>11144000</v>
      </c>
      <c r="P257" t="s">
        <v>867</v>
      </c>
      <c r="Q257" s="233">
        <v>8.977117152356739</v>
      </c>
      <c r="R257" s="218">
        <v>112433710</v>
      </c>
      <c r="S257"/>
      <c r="T257" s="234">
        <v>5154496</v>
      </c>
      <c r="U257" s="233">
        <v>4.8</v>
      </c>
      <c r="W257" s="219"/>
    </row>
    <row r="258" spans="1:23" ht="12.75">
      <c r="A258" s="208" t="s">
        <v>694</v>
      </c>
      <c r="B258" s="170">
        <v>249</v>
      </c>
      <c r="C258" s="218">
        <v>5131596</v>
      </c>
      <c r="D258" s="218" t="s">
        <v>867</v>
      </c>
      <c r="E258" s="218">
        <v>128097</v>
      </c>
      <c r="F258" s="218">
        <v>279130.91000000003</v>
      </c>
      <c r="G258" s="218" t="s">
        <v>867</v>
      </c>
      <c r="H258" s="218">
        <v>5538823.91</v>
      </c>
      <c r="I258" s="218"/>
      <c r="J258" s="218">
        <v>5259886</v>
      </c>
      <c r="K258" s="218">
        <v>49263</v>
      </c>
      <c r="L258" s="233">
        <v>3.459995681655376</v>
      </c>
      <c r="M258" s="218">
        <v>129180</v>
      </c>
      <c r="N258" s="233">
        <v>0.845453055106677</v>
      </c>
      <c r="O258" s="218">
        <v>297000</v>
      </c>
      <c r="P258" t="s">
        <v>867</v>
      </c>
      <c r="Q258" s="233">
        <v>6.401688010833327</v>
      </c>
      <c r="R258" s="218">
        <v>5735329</v>
      </c>
      <c r="S258"/>
      <c r="T258" s="234">
        <v>196505.08999999985</v>
      </c>
      <c r="U258" s="233">
        <v>3.55</v>
      </c>
      <c r="W258" s="219"/>
    </row>
    <row r="259" spans="1:23" ht="12.75">
      <c r="A259" s="208" t="s">
        <v>695</v>
      </c>
      <c r="B259" s="170">
        <v>250</v>
      </c>
      <c r="C259" s="218">
        <v>11651128</v>
      </c>
      <c r="D259" s="218" t="s">
        <v>867</v>
      </c>
      <c r="E259" s="218">
        <v>504641</v>
      </c>
      <c r="F259" s="218">
        <v>4746937</v>
      </c>
      <c r="G259" s="218" t="s">
        <v>867</v>
      </c>
      <c r="H259" s="218">
        <v>16902706</v>
      </c>
      <c r="I259" s="218"/>
      <c r="J259" s="218">
        <v>11942406</v>
      </c>
      <c r="K259" s="218">
        <v>249334</v>
      </c>
      <c r="L259" s="233">
        <v>4.639997088693901</v>
      </c>
      <c r="M259" s="218">
        <v>521985</v>
      </c>
      <c r="N259" s="233">
        <v>3.4368987062089684</v>
      </c>
      <c r="O259" s="218">
        <v>4781601</v>
      </c>
      <c r="P259" t="s">
        <v>867</v>
      </c>
      <c r="Q259" s="233">
        <v>0.7302393101067067</v>
      </c>
      <c r="R259" s="218">
        <v>17495326</v>
      </c>
      <c r="S259"/>
      <c r="T259" s="234">
        <v>592620</v>
      </c>
      <c r="U259" s="233">
        <v>3.51</v>
      </c>
      <c r="W259" s="219"/>
    </row>
    <row r="260" spans="1:23" ht="12.75">
      <c r="A260" s="208" t="s">
        <v>696</v>
      </c>
      <c r="B260" s="170">
        <v>251</v>
      </c>
      <c r="C260" s="218">
        <v>29921077</v>
      </c>
      <c r="D260" s="218" t="s">
        <v>867</v>
      </c>
      <c r="E260" s="218">
        <v>2733380</v>
      </c>
      <c r="F260" s="218">
        <v>3591082</v>
      </c>
      <c r="G260" s="218" t="s">
        <v>867</v>
      </c>
      <c r="H260" s="218">
        <v>36245539</v>
      </c>
      <c r="I260" s="218"/>
      <c r="J260" s="218">
        <v>30669104</v>
      </c>
      <c r="K260" s="218">
        <v>362045</v>
      </c>
      <c r="L260" s="233">
        <v>3.710000144714042</v>
      </c>
      <c r="M260" s="218">
        <v>2807181</v>
      </c>
      <c r="N260" s="233">
        <v>2.6999904879672787</v>
      </c>
      <c r="O260" s="218">
        <v>4531000</v>
      </c>
      <c r="P260" t="s">
        <v>867</v>
      </c>
      <c r="Q260" s="233">
        <v>26.17367133359806</v>
      </c>
      <c r="R260" s="218">
        <v>38369330</v>
      </c>
      <c r="S260"/>
      <c r="T260" s="234">
        <v>2123791</v>
      </c>
      <c r="U260" s="233">
        <v>5.86</v>
      </c>
      <c r="W260" s="219"/>
    </row>
    <row r="261" spans="1:23" ht="12.75">
      <c r="A261" s="208" t="s">
        <v>697</v>
      </c>
      <c r="B261" s="170">
        <v>252</v>
      </c>
      <c r="C261" s="218">
        <v>18994428</v>
      </c>
      <c r="D261" s="218" t="s">
        <v>867</v>
      </c>
      <c r="E261" s="218">
        <v>470221</v>
      </c>
      <c r="F261" s="218">
        <v>1652525</v>
      </c>
      <c r="G261" s="218" t="s">
        <v>867</v>
      </c>
      <c r="H261" s="218">
        <v>21117174</v>
      </c>
      <c r="I261" s="218"/>
      <c r="J261" s="218">
        <v>19469289</v>
      </c>
      <c r="K261" s="218">
        <v>216536</v>
      </c>
      <c r="L261" s="233">
        <v>3.6399990565654305</v>
      </c>
      <c r="M261" s="218">
        <v>484555</v>
      </c>
      <c r="N261" s="233">
        <v>3.0483538591428285</v>
      </c>
      <c r="O261" s="218">
        <v>1669298</v>
      </c>
      <c r="P261" t="s">
        <v>867</v>
      </c>
      <c r="Q261" s="233">
        <v>1.0149922088924526</v>
      </c>
      <c r="R261" s="218">
        <v>21839678</v>
      </c>
      <c r="S261"/>
      <c r="T261" s="234">
        <v>722504</v>
      </c>
      <c r="U261" s="233">
        <v>3.42</v>
      </c>
      <c r="W261" s="219"/>
    </row>
    <row r="262" spans="1:23" ht="12.75">
      <c r="A262" s="208" t="s">
        <v>698</v>
      </c>
      <c r="B262" s="170">
        <v>253</v>
      </c>
      <c r="C262" s="218">
        <v>4248259</v>
      </c>
      <c r="D262" s="218" t="s">
        <v>867</v>
      </c>
      <c r="E262" s="218">
        <v>11124</v>
      </c>
      <c r="F262" s="218">
        <v>45925</v>
      </c>
      <c r="G262" s="218" t="s">
        <v>867</v>
      </c>
      <c r="H262" s="218">
        <v>4305308</v>
      </c>
      <c r="I262" s="218"/>
      <c r="J262" s="218">
        <v>4354465</v>
      </c>
      <c r="K262" s="218">
        <v>33561</v>
      </c>
      <c r="L262" s="233">
        <v>3.2899830259878224</v>
      </c>
      <c r="M262" s="218">
        <v>10760</v>
      </c>
      <c r="N262" s="233">
        <v>-3.2722042430780296</v>
      </c>
      <c r="O262" s="218">
        <v>44375</v>
      </c>
      <c r="P262" t="s">
        <v>867</v>
      </c>
      <c r="Q262" s="233">
        <v>-3.3750680457267284</v>
      </c>
      <c r="R262" s="218">
        <v>4443161</v>
      </c>
      <c r="S262"/>
      <c r="T262" s="234">
        <v>137853</v>
      </c>
      <c r="U262" s="233">
        <v>3.2</v>
      </c>
      <c r="W262" s="219"/>
    </row>
    <row r="263" spans="1:23" ht="12.75">
      <c r="A263" s="208" t="s">
        <v>699</v>
      </c>
      <c r="B263" s="170">
        <v>254</v>
      </c>
      <c r="C263" s="218">
        <v>13218974</v>
      </c>
      <c r="D263" s="218" t="s">
        <v>867</v>
      </c>
      <c r="E263" s="218">
        <v>639386</v>
      </c>
      <c r="F263" s="218">
        <v>1022928.08</v>
      </c>
      <c r="G263" s="218" t="s">
        <v>867</v>
      </c>
      <c r="H263" s="218">
        <v>14881288.08</v>
      </c>
      <c r="I263" s="218"/>
      <c r="J263" s="218">
        <v>13549448</v>
      </c>
      <c r="K263" s="218">
        <v>137477</v>
      </c>
      <c r="L263" s="233">
        <v>3.539994858905086</v>
      </c>
      <c r="M263" s="218">
        <v>658087</v>
      </c>
      <c r="N263" s="233">
        <v>2.9248372657518305</v>
      </c>
      <c r="O263" s="218">
        <v>1051965.27</v>
      </c>
      <c r="P263" t="s">
        <v>867</v>
      </c>
      <c r="Q263" s="233">
        <v>2.838634559723892</v>
      </c>
      <c r="R263" s="218">
        <v>15396977.27</v>
      </c>
      <c r="S263"/>
      <c r="T263" s="234">
        <v>515689.1899999995</v>
      </c>
      <c r="U263" s="233">
        <v>3.47</v>
      </c>
      <c r="W263" s="219"/>
    </row>
    <row r="264" spans="1:23" ht="12.75">
      <c r="A264" s="208" t="s">
        <v>700</v>
      </c>
      <c r="B264" s="170">
        <v>255</v>
      </c>
      <c r="C264" s="218">
        <v>1493890</v>
      </c>
      <c r="D264" s="218" t="s">
        <v>872</v>
      </c>
      <c r="E264" s="218">
        <v>268718</v>
      </c>
      <c r="F264" s="218">
        <v>226531</v>
      </c>
      <c r="G264" s="218" t="s">
        <v>872</v>
      </c>
      <c r="H264" s="218">
        <v>1989139</v>
      </c>
      <c r="I264" s="218"/>
      <c r="J264" s="218">
        <v>1531237</v>
      </c>
      <c r="K264" s="218">
        <v>19271</v>
      </c>
      <c r="L264" s="233">
        <v>3.7899711491475276</v>
      </c>
      <c r="M264" s="218">
        <v>257071</v>
      </c>
      <c r="N264" s="233">
        <v>-4.334283523991694</v>
      </c>
      <c r="O264" s="218">
        <v>218000</v>
      </c>
      <c r="P264" t="s">
        <v>872</v>
      </c>
      <c r="Q264" s="233">
        <v>-3.7659304907496103</v>
      </c>
      <c r="R264" s="218">
        <v>2025579</v>
      </c>
      <c r="S264"/>
      <c r="T264" s="234">
        <v>36440</v>
      </c>
      <c r="U264" s="233">
        <v>1.83</v>
      </c>
      <c r="W264" s="219"/>
    </row>
    <row r="265" spans="1:23" ht="12.75">
      <c r="A265" s="208" t="s">
        <v>701</v>
      </c>
      <c r="B265" s="170">
        <v>256</v>
      </c>
      <c r="C265" s="218">
        <v>3427807</v>
      </c>
      <c r="D265" s="218" t="s">
        <v>867</v>
      </c>
      <c r="E265" s="218">
        <v>258847</v>
      </c>
      <c r="F265" s="218">
        <v>185700</v>
      </c>
      <c r="G265" s="218" t="s">
        <v>867</v>
      </c>
      <c r="H265" s="218">
        <v>3872354</v>
      </c>
      <c r="I265" s="218"/>
      <c r="J265" s="218">
        <v>3513502</v>
      </c>
      <c r="K265" s="218">
        <v>38049</v>
      </c>
      <c r="L265" s="233">
        <v>3.6100048806715197</v>
      </c>
      <c r="M265" s="218">
        <v>265714</v>
      </c>
      <c r="N265" s="233">
        <v>2.6529185194342606</v>
      </c>
      <c r="O265" s="218">
        <v>176700</v>
      </c>
      <c r="P265" t="s">
        <v>867</v>
      </c>
      <c r="Q265" s="233">
        <v>-4.846526655896607</v>
      </c>
      <c r="R265" s="218">
        <v>3993965</v>
      </c>
      <c r="S265"/>
      <c r="T265" s="234">
        <v>121611</v>
      </c>
      <c r="U265" s="233">
        <v>3.1399999999999997</v>
      </c>
      <c r="W265" s="219"/>
    </row>
    <row r="266" spans="1:23" ht="12.75">
      <c r="A266" s="208" t="s">
        <v>702</v>
      </c>
      <c r="B266" s="170">
        <v>257</v>
      </c>
      <c r="C266" s="218">
        <v>14272876</v>
      </c>
      <c r="D266" s="218" t="s">
        <v>867</v>
      </c>
      <c r="E266" s="218">
        <v>1037883</v>
      </c>
      <c r="F266" s="218">
        <v>1845223</v>
      </c>
      <c r="G266" s="218" t="s">
        <v>867</v>
      </c>
      <c r="H266" s="218">
        <v>17155982</v>
      </c>
      <c r="I266" s="218"/>
      <c r="J266" s="218">
        <v>14629698</v>
      </c>
      <c r="K266" s="218">
        <v>482423</v>
      </c>
      <c r="L266" s="233">
        <v>5.87999923771495</v>
      </c>
      <c r="M266" s="218">
        <v>1037721</v>
      </c>
      <c r="N266" s="233">
        <v>-0.015608695777847792</v>
      </c>
      <c r="O266" s="218">
        <v>1862355</v>
      </c>
      <c r="P266" t="s">
        <v>867</v>
      </c>
      <c r="Q266" s="233">
        <v>0.9284514662997372</v>
      </c>
      <c r="R266" s="218">
        <v>18012197</v>
      </c>
      <c r="S266"/>
      <c r="T266" s="234">
        <v>856215</v>
      </c>
      <c r="U266" s="233">
        <v>4.99</v>
      </c>
      <c r="W266" s="219"/>
    </row>
    <row r="267" spans="1:23" ht="12.75">
      <c r="A267" s="208" t="s">
        <v>703</v>
      </c>
      <c r="B267" s="170">
        <v>258</v>
      </c>
      <c r="C267" s="218">
        <v>99208798</v>
      </c>
      <c r="D267" s="218" t="s">
        <v>867</v>
      </c>
      <c r="E267" s="218">
        <v>7185968</v>
      </c>
      <c r="F267" s="218">
        <v>9078000</v>
      </c>
      <c r="G267" s="218" t="s">
        <v>867</v>
      </c>
      <c r="H267" s="218">
        <v>115472766</v>
      </c>
      <c r="I267" s="218"/>
      <c r="J267" s="218">
        <v>99208798</v>
      </c>
      <c r="K267" s="218">
        <v>0</v>
      </c>
      <c r="L267" s="233">
        <v>0</v>
      </c>
      <c r="M267" s="218">
        <v>7384075</v>
      </c>
      <c r="N267" s="233">
        <v>2.7568589228340565</v>
      </c>
      <c r="O267" s="218">
        <v>9310000</v>
      </c>
      <c r="P267" t="s">
        <v>867</v>
      </c>
      <c r="Q267" s="233">
        <v>2.555628993170302</v>
      </c>
      <c r="R267" s="218">
        <v>115902873</v>
      </c>
      <c r="S267"/>
      <c r="T267" s="234">
        <v>430107</v>
      </c>
      <c r="U267" s="233">
        <v>0.37</v>
      </c>
      <c r="W267" s="219"/>
    </row>
    <row r="268" spans="1:23" ht="12.75">
      <c r="A268" s="208" t="s">
        <v>704</v>
      </c>
      <c r="B268" s="170">
        <v>259</v>
      </c>
      <c r="C268" s="218">
        <v>20232635</v>
      </c>
      <c r="D268" s="218" t="s">
        <v>867</v>
      </c>
      <c r="E268" s="218">
        <v>970339</v>
      </c>
      <c r="F268" s="218">
        <v>1968800</v>
      </c>
      <c r="G268" s="218" t="s">
        <v>867</v>
      </c>
      <c r="H268" s="218">
        <v>23171774</v>
      </c>
      <c r="I268" s="218"/>
      <c r="J268" s="218">
        <v>20738451</v>
      </c>
      <c r="K268" s="218">
        <v>372280</v>
      </c>
      <c r="L268" s="233">
        <v>4.339998225638924</v>
      </c>
      <c r="M268" s="218">
        <v>1013688</v>
      </c>
      <c r="N268" s="233">
        <v>4.467407782228685</v>
      </c>
      <c r="O268" s="218">
        <v>2171100</v>
      </c>
      <c r="P268" t="s">
        <v>867</v>
      </c>
      <c r="Q268" s="233">
        <v>10.275294595692808</v>
      </c>
      <c r="R268" s="218">
        <v>24295519</v>
      </c>
      <c r="S268"/>
      <c r="T268" s="234">
        <v>1123745</v>
      </c>
      <c r="U268" s="233">
        <v>4.8500000000000005</v>
      </c>
      <c r="W268" s="219"/>
    </row>
    <row r="269" spans="1:23" ht="12.75">
      <c r="A269" s="208" t="s">
        <v>705</v>
      </c>
      <c r="B269" s="170">
        <v>260</v>
      </c>
      <c r="C269" s="218">
        <v>3125227</v>
      </c>
      <c r="D269" s="218" t="s">
        <v>867</v>
      </c>
      <c r="E269" s="218">
        <v>122287</v>
      </c>
      <c r="F269" s="218">
        <v>90000</v>
      </c>
      <c r="G269" s="218" t="s">
        <v>867</v>
      </c>
      <c r="H269" s="218">
        <v>3337514</v>
      </c>
      <c r="I269" s="218"/>
      <c r="J269" s="218">
        <v>3203358</v>
      </c>
      <c r="K269" s="218">
        <v>18439</v>
      </c>
      <c r="L269" s="233">
        <v>3.090015541271082</v>
      </c>
      <c r="M269" s="218">
        <v>112412</v>
      </c>
      <c r="N269" s="233">
        <v>-8.075265563796643</v>
      </c>
      <c r="O269" s="218">
        <v>90000</v>
      </c>
      <c r="P269" t="s">
        <v>867</v>
      </c>
      <c r="Q269" s="233">
        <v>0</v>
      </c>
      <c r="R269" s="218">
        <v>3424209</v>
      </c>
      <c r="S269"/>
      <c r="T269" s="234">
        <v>86695</v>
      </c>
      <c r="U269" s="233">
        <v>2.6</v>
      </c>
      <c r="W269" s="219"/>
    </row>
    <row r="270" spans="1:23" ht="12.75">
      <c r="A270" s="208" t="s">
        <v>706</v>
      </c>
      <c r="B270" s="170">
        <v>261</v>
      </c>
      <c r="C270" s="218">
        <v>52505265</v>
      </c>
      <c r="D270" s="218" t="s">
        <v>867</v>
      </c>
      <c r="E270" s="218">
        <v>1700890</v>
      </c>
      <c r="F270" s="218">
        <v>3915000</v>
      </c>
      <c r="G270" s="218" t="s">
        <v>867</v>
      </c>
      <c r="H270" s="218">
        <v>58121155</v>
      </c>
      <c r="I270" s="218"/>
      <c r="J270" s="218">
        <v>53817897</v>
      </c>
      <c r="K270" s="218">
        <v>756076</v>
      </c>
      <c r="L270" s="233">
        <v>3.940001064655135</v>
      </c>
      <c r="M270" s="218">
        <v>1750380</v>
      </c>
      <c r="N270" s="233">
        <v>2.9096531815696487</v>
      </c>
      <c r="O270" s="218">
        <v>4200500</v>
      </c>
      <c r="P270" t="s">
        <v>867</v>
      </c>
      <c r="Q270" s="233">
        <v>7.292464878671775</v>
      </c>
      <c r="R270" s="218">
        <v>60524853</v>
      </c>
      <c r="S270"/>
      <c r="T270" s="234">
        <v>2403698</v>
      </c>
      <c r="U270" s="233">
        <v>4.14</v>
      </c>
      <c r="W270" s="219"/>
    </row>
    <row r="271" spans="1:23" ht="12.75">
      <c r="A271" s="208" t="s">
        <v>707</v>
      </c>
      <c r="B271" s="170">
        <v>262</v>
      </c>
      <c r="C271" s="218">
        <v>64944694</v>
      </c>
      <c r="D271" s="218" t="s">
        <v>867</v>
      </c>
      <c r="E271" s="218">
        <v>3800083</v>
      </c>
      <c r="F271" s="218">
        <v>7199063</v>
      </c>
      <c r="G271" s="218" t="s">
        <v>867</v>
      </c>
      <c r="H271" s="218">
        <v>75943840</v>
      </c>
      <c r="I271" s="218"/>
      <c r="J271" s="218">
        <v>66568311</v>
      </c>
      <c r="K271" s="218">
        <v>863764</v>
      </c>
      <c r="L271" s="233">
        <v>3.8299987986701423</v>
      </c>
      <c r="M271" s="218">
        <v>3903273</v>
      </c>
      <c r="N271" s="233">
        <v>2.7154670042733278</v>
      </c>
      <c r="O271" s="218">
        <v>7514826</v>
      </c>
      <c r="P271" t="s">
        <v>867</v>
      </c>
      <c r="Q271" s="233">
        <v>4.38616803325655</v>
      </c>
      <c r="R271" s="218">
        <v>78850174</v>
      </c>
      <c r="S271"/>
      <c r="T271" s="234">
        <v>2906334</v>
      </c>
      <c r="U271" s="233">
        <v>3.83</v>
      </c>
      <c r="W271" s="219"/>
    </row>
    <row r="272" spans="1:23" ht="12.75">
      <c r="A272" s="208" t="s">
        <v>708</v>
      </c>
      <c r="B272" s="170">
        <v>263</v>
      </c>
      <c r="C272" s="218">
        <v>1202874</v>
      </c>
      <c r="D272" s="218" t="s">
        <v>867</v>
      </c>
      <c r="E272" s="218">
        <v>200997</v>
      </c>
      <c r="F272" s="218">
        <v>100550</v>
      </c>
      <c r="G272" s="218" t="s">
        <v>867</v>
      </c>
      <c r="H272" s="218">
        <v>1504421</v>
      </c>
      <c r="I272" s="218"/>
      <c r="J272" s="218">
        <v>1232946</v>
      </c>
      <c r="K272" s="218">
        <v>14194</v>
      </c>
      <c r="L272" s="233">
        <v>3.6800196861849206</v>
      </c>
      <c r="M272" s="218">
        <v>198785</v>
      </c>
      <c r="N272" s="233">
        <v>-1.1005139380189755</v>
      </c>
      <c r="O272" s="218">
        <v>110800</v>
      </c>
      <c r="P272" t="s">
        <v>867</v>
      </c>
      <c r="Q272" s="233">
        <v>10.193933366484336</v>
      </c>
      <c r="R272" s="218">
        <v>1556725</v>
      </c>
      <c r="S272"/>
      <c r="T272" s="234">
        <v>52304</v>
      </c>
      <c r="U272" s="233">
        <v>3.4799999999999995</v>
      </c>
      <c r="W272" s="219"/>
    </row>
    <row r="273" spans="1:23" ht="12.75">
      <c r="A273" s="208" t="s">
        <v>709</v>
      </c>
      <c r="B273" s="170">
        <v>264</v>
      </c>
      <c r="C273" s="218">
        <v>50415801</v>
      </c>
      <c r="D273" s="218" t="s">
        <v>867</v>
      </c>
      <c r="E273" s="218">
        <v>2080089</v>
      </c>
      <c r="F273" s="218">
        <v>3905800</v>
      </c>
      <c r="G273" s="218" t="s">
        <v>867</v>
      </c>
      <c r="H273" s="218">
        <v>56401690</v>
      </c>
      <c r="I273" s="218"/>
      <c r="J273" s="218">
        <v>51676196</v>
      </c>
      <c r="K273" s="218">
        <v>650364</v>
      </c>
      <c r="L273" s="233">
        <v>3.7900002818560794</v>
      </c>
      <c r="M273" s="218">
        <v>2136254</v>
      </c>
      <c r="N273" s="233">
        <v>2.700124850427073</v>
      </c>
      <c r="O273" s="218">
        <v>3869600</v>
      </c>
      <c r="P273" t="s">
        <v>867</v>
      </c>
      <c r="Q273" s="233">
        <v>-0.9268267704439551</v>
      </c>
      <c r="R273" s="218">
        <v>58332414</v>
      </c>
      <c r="S273"/>
      <c r="T273" s="234">
        <v>1930724</v>
      </c>
      <c r="U273" s="233">
        <v>3.42</v>
      </c>
      <c r="W273" s="219"/>
    </row>
    <row r="274" spans="1:23" ht="12.75">
      <c r="A274" s="208" t="s">
        <v>710</v>
      </c>
      <c r="B274" s="170">
        <v>265</v>
      </c>
      <c r="C274" s="218">
        <v>40656429</v>
      </c>
      <c r="D274" s="218" t="s">
        <v>867</v>
      </c>
      <c r="E274" s="218">
        <v>1272352</v>
      </c>
      <c r="F274" s="218">
        <v>4041837.43</v>
      </c>
      <c r="G274" s="218" t="s">
        <v>867</v>
      </c>
      <c r="H274" s="218">
        <v>45970618.43</v>
      </c>
      <c r="I274" s="218"/>
      <c r="J274" s="218">
        <v>41672840</v>
      </c>
      <c r="K274" s="218">
        <v>939164</v>
      </c>
      <c r="L274" s="233">
        <v>4.810001881867195</v>
      </c>
      <c r="M274" s="218">
        <v>1306706</v>
      </c>
      <c r="N274" s="233">
        <v>2.7000389829229645</v>
      </c>
      <c r="O274" s="218">
        <v>4041500</v>
      </c>
      <c r="P274" t="s">
        <v>867</v>
      </c>
      <c r="Q274" s="233">
        <v>-0.008348430777933779</v>
      </c>
      <c r="R274" s="218">
        <v>47960210</v>
      </c>
      <c r="S274"/>
      <c r="T274" s="234">
        <v>1989591.5700000003</v>
      </c>
      <c r="U274" s="233">
        <v>4.33</v>
      </c>
      <c r="W274" s="219"/>
    </row>
    <row r="275" spans="1:23" ht="12.75">
      <c r="A275" s="208" t="s">
        <v>711</v>
      </c>
      <c r="B275" s="170">
        <v>266</v>
      </c>
      <c r="C275" s="218">
        <v>53987495</v>
      </c>
      <c r="D275" s="218" t="s">
        <v>867</v>
      </c>
      <c r="E275" s="218">
        <v>1593277</v>
      </c>
      <c r="F275" s="218">
        <v>3875000</v>
      </c>
      <c r="G275" s="218" t="s">
        <v>867</v>
      </c>
      <c r="H275" s="218">
        <v>59455772</v>
      </c>
      <c r="I275" s="218"/>
      <c r="J275" s="218">
        <v>55337182</v>
      </c>
      <c r="K275" s="218">
        <v>561470</v>
      </c>
      <c r="L275" s="233">
        <v>3.5399994017133043</v>
      </c>
      <c r="M275" s="218">
        <v>1642452</v>
      </c>
      <c r="N275" s="233">
        <v>3.0864061930223055</v>
      </c>
      <c r="O275" s="218">
        <v>3977000</v>
      </c>
      <c r="P275" t="s">
        <v>867</v>
      </c>
      <c r="Q275" s="233">
        <v>2.632258064516129</v>
      </c>
      <c r="R275" s="218">
        <v>61518104</v>
      </c>
      <c r="S275"/>
      <c r="T275" s="234">
        <v>2062332</v>
      </c>
      <c r="U275" s="233">
        <v>3.47</v>
      </c>
      <c r="W275" s="219"/>
    </row>
    <row r="276" spans="1:23" ht="12.75">
      <c r="A276" s="208" t="s">
        <v>712</v>
      </c>
      <c r="B276" s="170">
        <v>267</v>
      </c>
      <c r="C276" s="218">
        <v>10052845</v>
      </c>
      <c r="D276" s="218" t="s">
        <v>867</v>
      </c>
      <c r="E276" s="218">
        <v>355040</v>
      </c>
      <c r="F276" s="218">
        <v>676900</v>
      </c>
      <c r="G276" s="218" t="s">
        <v>867</v>
      </c>
      <c r="H276" s="218">
        <v>11084785</v>
      </c>
      <c r="I276" s="218"/>
      <c r="J276" s="218">
        <v>10304166</v>
      </c>
      <c r="K276" s="218">
        <v>112592</v>
      </c>
      <c r="L276" s="233">
        <v>3.6200001094217606</v>
      </c>
      <c r="M276" s="218">
        <v>354147</v>
      </c>
      <c r="N276" s="233">
        <v>-0.2515209553853087</v>
      </c>
      <c r="O276" s="218">
        <v>668000</v>
      </c>
      <c r="P276" t="s">
        <v>867</v>
      </c>
      <c r="Q276" s="233">
        <v>-1.314817550598316</v>
      </c>
      <c r="R276" s="218">
        <v>11438905</v>
      </c>
      <c r="S276"/>
      <c r="T276" s="234">
        <v>354120</v>
      </c>
      <c r="U276" s="233">
        <v>3.19</v>
      </c>
      <c r="W276" s="219"/>
    </row>
    <row r="277" spans="1:23" ht="12.75">
      <c r="A277" s="208" t="s">
        <v>713</v>
      </c>
      <c r="B277" s="170">
        <v>268</v>
      </c>
      <c r="C277" s="218">
        <v>3863209</v>
      </c>
      <c r="D277" s="218" t="s">
        <v>867</v>
      </c>
      <c r="E277" s="218">
        <v>272614</v>
      </c>
      <c r="F277" s="218">
        <v>202500</v>
      </c>
      <c r="G277" s="218" t="s">
        <v>867</v>
      </c>
      <c r="H277" s="218">
        <v>4338323</v>
      </c>
      <c r="I277" s="218"/>
      <c r="J277" s="218">
        <v>3959789</v>
      </c>
      <c r="K277" s="218">
        <v>88854</v>
      </c>
      <c r="L277" s="233">
        <v>4.799999171673083</v>
      </c>
      <c r="M277" s="218">
        <v>279924</v>
      </c>
      <c r="N277" s="233">
        <v>2.6814470276654903</v>
      </c>
      <c r="O277" s="218">
        <v>204500</v>
      </c>
      <c r="P277" t="s">
        <v>867</v>
      </c>
      <c r="Q277" s="233">
        <v>0.9876543209876543</v>
      </c>
      <c r="R277" s="218">
        <v>4533067</v>
      </c>
      <c r="S277"/>
      <c r="T277" s="234">
        <v>194744</v>
      </c>
      <c r="U277" s="233">
        <v>4.49</v>
      </c>
      <c r="W277" s="219"/>
    </row>
    <row r="278" spans="1:23" ht="12.75">
      <c r="A278" s="208" t="s">
        <v>714</v>
      </c>
      <c r="B278" s="170">
        <v>269</v>
      </c>
      <c r="C278" s="218">
        <v>19670708</v>
      </c>
      <c r="D278" s="218" t="s">
        <v>867</v>
      </c>
      <c r="E278" s="218">
        <v>237094</v>
      </c>
      <c r="F278" s="218">
        <v>848808</v>
      </c>
      <c r="G278" s="218" t="s">
        <v>867</v>
      </c>
      <c r="H278" s="218">
        <v>20756610</v>
      </c>
      <c r="I278" s="218"/>
      <c r="J278" s="218">
        <v>20162476</v>
      </c>
      <c r="K278" s="218">
        <v>222279</v>
      </c>
      <c r="L278" s="233">
        <v>3.630001523076851</v>
      </c>
      <c r="M278" s="218">
        <v>243809</v>
      </c>
      <c r="N278" s="233">
        <v>2.8322100095320843</v>
      </c>
      <c r="O278" s="218">
        <v>979600</v>
      </c>
      <c r="P278" t="s">
        <v>867</v>
      </c>
      <c r="Q278" s="233">
        <v>15.408902837862037</v>
      </c>
      <c r="R278" s="218">
        <v>21608164</v>
      </c>
      <c r="S278"/>
      <c r="T278" s="234">
        <v>851554</v>
      </c>
      <c r="U278" s="233">
        <v>4.1000000000000005</v>
      </c>
      <c r="W278" s="219"/>
    </row>
    <row r="279" spans="1:23" ht="12.75">
      <c r="A279" s="208" t="s">
        <v>715</v>
      </c>
      <c r="B279" s="170">
        <v>270</v>
      </c>
      <c r="C279" s="218">
        <v>9749303</v>
      </c>
      <c r="D279" s="218" t="s">
        <v>867</v>
      </c>
      <c r="E279" s="218">
        <v>1435979</v>
      </c>
      <c r="F279" s="218">
        <v>938397.68</v>
      </c>
      <c r="G279" s="218" t="s">
        <v>867</v>
      </c>
      <c r="H279" s="218">
        <v>12123679.68</v>
      </c>
      <c r="I279" s="218"/>
      <c r="J279" s="218">
        <v>9993036</v>
      </c>
      <c r="K279" s="218">
        <v>161838</v>
      </c>
      <c r="L279" s="233">
        <v>4.1599999507657115</v>
      </c>
      <c r="M279" s="218">
        <v>1476357</v>
      </c>
      <c r="N279" s="233">
        <v>2.8118795609127987</v>
      </c>
      <c r="O279" s="218">
        <v>1542535.63</v>
      </c>
      <c r="P279" t="s">
        <v>867</v>
      </c>
      <c r="Q279" s="233">
        <v>64.37973610505941</v>
      </c>
      <c r="R279" s="218">
        <v>13173766.629999999</v>
      </c>
      <c r="S279"/>
      <c r="T279" s="234">
        <v>1050086.9499999993</v>
      </c>
      <c r="U279" s="233">
        <v>8.66</v>
      </c>
      <c r="W279" s="219"/>
    </row>
    <row r="280" spans="1:23" ht="12.75">
      <c r="A280" s="208" t="s">
        <v>716</v>
      </c>
      <c r="B280" s="170">
        <v>271</v>
      </c>
      <c r="C280" s="218">
        <v>65969822</v>
      </c>
      <c r="D280" s="218" t="s">
        <v>867</v>
      </c>
      <c r="E280" s="218">
        <v>3001713</v>
      </c>
      <c r="F280" s="218">
        <v>7572200</v>
      </c>
      <c r="G280" s="218" t="s">
        <v>867</v>
      </c>
      <c r="H280" s="218">
        <v>76543735</v>
      </c>
      <c r="I280" s="218"/>
      <c r="J280" s="218">
        <v>67619068</v>
      </c>
      <c r="K280" s="218">
        <v>1352381</v>
      </c>
      <c r="L280" s="233">
        <v>4.550000150068618</v>
      </c>
      <c r="M280" s="218">
        <v>3066074</v>
      </c>
      <c r="N280" s="233">
        <v>2.1441423613783197</v>
      </c>
      <c r="O280" s="218">
        <v>7983900</v>
      </c>
      <c r="P280" t="s">
        <v>867</v>
      </c>
      <c r="Q280" s="233">
        <v>5.436993212012361</v>
      </c>
      <c r="R280" s="218">
        <v>80021423</v>
      </c>
      <c r="S280"/>
      <c r="T280" s="234">
        <v>3477688</v>
      </c>
      <c r="U280" s="233">
        <v>4.54</v>
      </c>
      <c r="W280" s="219"/>
    </row>
    <row r="281" spans="1:23" ht="12.75">
      <c r="A281" s="208" t="s">
        <v>717</v>
      </c>
      <c r="B281" s="170">
        <v>272</v>
      </c>
      <c r="C281" s="218">
        <v>4499514</v>
      </c>
      <c r="D281" s="218" t="s">
        <v>867</v>
      </c>
      <c r="E281" s="218">
        <v>193242</v>
      </c>
      <c r="F281" s="218">
        <v>584000</v>
      </c>
      <c r="G281" s="218" t="s">
        <v>867</v>
      </c>
      <c r="H281" s="218">
        <v>5276756</v>
      </c>
      <c r="I281" s="218"/>
      <c r="J281" s="218">
        <v>4612002</v>
      </c>
      <c r="K281" s="218">
        <v>47245</v>
      </c>
      <c r="L281" s="233">
        <v>3.5500056228294876</v>
      </c>
      <c r="M281" s="218">
        <v>197079</v>
      </c>
      <c r="N281" s="233">
        <v>1.9855931940261433</v>
      </c>
      <c r="O281" s="218">
        <v>576000</v>
      </c>
      <c r="P281" t="s">
        <v>867</v>
      </c>
      <c r="Q281" s="233">
        <v>-1.36986301369863</v>
      </c>
      <c r="R281" s="218">
        <v>5432326</v>
      </c>
      <c r="S281"/>
      <c r="T281" s="234">
        <v>155570</v>
      </c>
      <c r="U281" s="233">
        <v>2.9499999999999997</v>
      </c>
      <c r="W281" s="219"/>
    </row>
    <row r="282" spans="1:23" ht="12.75">
      <c r="A282" s="208" t="s">
        <v>718</v>
      </c>
      <c r="B282" s="170">
        <v>273</v>
      </c>
      <c r="C282" s="218">
        <v>54438515</v>
      </c>
      <c r="D282" s="218" t="s">
        <v>867</v>
      </c>
      <c r="E282" s="218">
        <v>1585958</v>
      </c>
      <c r="F282" s="218">
        <v>2903300</v>
      </c>
      <c r="G282" s="218" t="s">
        <v>867</v>
      </c>
      <c r="H282" s="218">
        <v>58927773</v>
      </c>
      <c r="I282" s="218"/>
      <c r="J282" s="218">
        <v>54438515</v>
      </c>
      <c r="K282" s="218">
        <v>0</v>
      </c>
      <c r="L282" s="233">
        <v>0</v>
      </c>
      <c r="M282" s="218">
        <v>1628776</v>
      </c>
      <c r="N282" s="233">
        <v>2.6998192890353967</v>
      </c>
      <c r="O282" s="218">
        <v>2885000</v>
      </c>
      <c r="P282" t="s">
        <v>867</v>
      </c>
      <c r="Q282" s="233">
        <v>-0.6303172252264664</v>
      </c>
      <c r="R282" s="218">
        <v>58952291</v>
      </c>
      <c r="S282"/>
      <c r="T282" s="234">
        <v>24518</v>
      </c>
      <c r="U282" s="233">
        <v>0.04</v>
      </c>
      <c r="W282" s="219"/>
    </row>
    <row r="283" spans="1:23" ht="12.75">
      <c r="A283" s="208" t="s">
        <v>719</v>
      </c>
      <c r="B283" s="170">
        <v>274</v>
      </c>
      <c r="C283" s="218">
        <v>155996513</v>
      </c>
      <c r="D283" s="218" t="s">
        <v>867</v>
      </c>
      <c r="E283" s="218">
        <v>26051985</v>
      </c>
      <c r="F283" s="218">
        <v>19515392</v>
      </c>
      <c r="G283" s="218" t="s">
        <v>867</v>
      </c>
      <c r="H283" s="218">
        <v>201563890</v>
      </c>
      <c r="I283" s="218"/>
      <c r="J283" s="218">
        <v>159896426</v>
      </c>
      <c r="K283" s="218">
        <v>6037065</v>
      </c>
      <c r="L283" s="233">
        <v>6.370000078142772</v>
      </c>
      <c r="M283" s="218">
        <v>26755389</v>
      </c>
      <c r="N283" s="233">
        <v>2.7000015545840363</v>
      </c>
      <c r="O283" s="218">
        <v>19792559</v>
      </c>
      <c r="P283" t="s">
        <v>867</v>
      </c>
      <c r="Q283" s="233">
        <v>1.4202481815379369</v>
      </c>
      <c r="R283" s="218">
        <v>212481439</v>
      </c>
      <c r="S283"/>
      <c r="T283" s="234">
        <v>10917549</v>
      </c>
      <c r="U283" s="233">
        <v>5.42</v>
      </c>
      <c r="W283" s="219"/>
    </row>
    <row r="284" spans="1:23" ht="12.75">
      <c r="A284" s="208" t="s">
        <v>720</v>
      </c>
      <c r="B284" s="170">
        <v>275</v>
      </c>
      <c r="C284" s="218">
        <v>27040090</v>
      </c>
      <c r="D284" s="218" t="s">
        <v>867</v>
      </c>
      <c r="E284" s="218">
        <v>2728756</v>
      </c>
      <c r="F284" s="218">
        <v>2145000</v>
      </c>
      <c r="G284" s="218" t="s">
        <v>867</v>
      </c>
      <c r="H284" s="218">
        <v>31913846</v>
      </c>
      <c r="I284" s="218"/>
      <c r="J284" s="218">
        <v>27716092</v>
      </c>
      <c r="K284" s="218">
        <v>351521</v>
      </c>
      <c r="L284" s="233">
        <v>3.799998446750732</v>
      </c>
      <c r="M284" s="218">
        <v>2801395</v>
      </c>
      <c r="N284" s="233">
        <v>2.6619822365942576</v>
      </c>
      <c r="O284" s="218">
        <v>2310223</v>
      </c>
      <c r="P284" t="s">
        <v>867</v>
      </c>
      <c r="Q284" s="233">
        <v>7.702703962703962</v>
      </c>
      <c r="R284" s="218">
        <v>33179231</v>
      </c>
      <c r="S284"/>
      <c r="T284" s="234">
        <v>1265385</v>
      </c>
      <c r="U284" s="233">
        <v>3.9699999999999998</v>
      </c>
      <c r="W284" s="219"/>
    </row>
    <row r="285" spans="1:23" ht="12.75">
      <c r="A285" s="208" t="s">
        <v>721</v>
      </c>
      <c r="B285" s="170">
        <v>276</v>
      </c>
      <c r="C285" s="218">
        <v>11821433</v>
      </c>
      <c r="D285" s="218" t="s">
        <v>867</v>
      </c>
      <c r="E285" s="218">
        <v>674495</v>
      </c>
      <c r="F285" s="218">
        <v>1153500</v>
      </c>
      <c r="G285" s="218" t="s">
        <v>867</v>
      </c>
      <c r="H285" s="218">
        <v>13649428</v>
      </c>
      <c r="I285" s="218"/>
      <c r="J285" s="218">
        <v>12116969</v>
      </c>
      <c r="K285" s="218">
        <v>166682</v>
      </c>
      <c r="L285" s="233">
        <v>3.9099997436858964</v>
      </c>
      <c r="M285" s="218">
        <v>686148</v>
      </c>
      <c r="N285" s="233">
        <v>1.7276629181832335</v>
      </c>
      <c r="O285" s="218">
        <v>1261125</v>
      </c>
      <c r="P285" t="s">
        <v>867</v>
      </c>
      <c r="Q285" s="233">
        <v>9.330299089726918</v>
      </c>
      <c r="R285" s="218">
        <v>14230924</v>
      </c>
      <c r="S285"/>
      <c r="T285" s="234">
        <v>581496</v>
      </c>
      <c r="U285" s="233">
        <v>4.26</v>
      </c>
      <c r="W285" s="219"/>
    </row>
    <row r="286" spans="1:23" ht="12.75">
      <c r="A286" s="208" t="s">
        <v>722</v>
      </c>
      <c r="B286" s="170">
        <v>277</v>
      </c>
      <c r="C286" s="218">
        <v>40136494</v>
      </c>
      <c r="D286" s="218" t="s">
        <v>867</v>
      </c>
      <c r="E286" s="218">
        <v>455635</v>
      </c>
      <c r="F286" s="218">
        <v>2554500</v>
      </c>
      <c r="G286" s="218" t="s">
        <v>867</v>
      </c>
      <c r="H286" s="218">
        <v>43146629</v>
      </c>
      <c r="I286" s="218"/>
      <c r="J286" s="218">
        <v>41139906</v>
      </c>
      <c r="K286" s="218">
        <v>634157</v>
      </c>
      <c r="L286" s="233">
        <v>4.080000111619117</v>
      </c>
      <c r="M286" s="218">
        <v>467908</v>
      </c>
      <c r="N286" s="233">
        <v>2.6936034325721248</v>
      </c>
      <c r="O286" s="218">
        <v>2595000</v>
      </c>
      <c r="P286" t="s">
        <v>867</v>
      </c>
      <c r="Q286" s="233">
        <v>1.5854374633000587</v>
      </c>
      <c r="R286" s="218">
        <v>44836971</v>
      </c>
      <c r="S286"/>
      <c r="T286" s="234">
        <v>1690342</v>
      </c>
      <c r="U286" s="233">
        <v>3.92</v>
      </c>
      <c r="W286" s="219"/>
    </row>
    <row r="287" spans="1:23" ht="12.75">
      <c r="A287" s="208" t="s">
        <v>723</v>
      </c>
      <c r="B287" s="170">
        <v>278</v>
      </c>
      <c r="C287" s="218">
        <v>21603094</v>
      </c>
      <c r="D287" s="218" t="s">
        <v>867</v>
      </c>
      <c r="E287" s="218">
        <v>3640978</v>
      </c>
      <c r="F287" s="218">
        <v>2746331.3600000003</v>
      </c>
      <c r="G287" s="218" t="s">
        <v>867</v>
      </c>
      <c r="H287" s="218">
        <v>27990403.36</v>
      </c>
      <c r="I287" s="218"/>
      <c r="J287" s="218">
        <v>22143171</v>
      </c>
      <c r="K287" s="218">
        <v>345650</v>
      </c>
      <c r="L287" s="233">
        <v>4.100000675829119</v>
      </c>
      <c r="M287" s="218">
        <v>3739408</v>
      </c>
      <c r="N287" s="233">
        <v>2.7033945275143108</v>
      </c>
      <c r="O287" s="218">
        <v>2824838.4299999997</v>
      </c>
      <c r="P287" t="s">
        <v>867</v>
      </c>
      <c r="Q287" s="233">
        <v>2.8586160848412465</v>
      </c>
      <c r="R287" s="218">
        <v>29053067.43</v>
      </c>
      <c r="S287"/>
      <c r="T287" s="234">
        <v>1062664.0700000003</v>
      </c>
      <c r="U287" s="233">
        <v>3.8</v>
      </c>
      <c r="W287" s="219"/>
    </row>
    <row r="288" spans="1:23" ht="12.75">
      <c r="A288" s="208" t="s">
        <v>724</v>
      </c>
      <c r="B288" s="170">
        <v>279</v>
      </c>
      <c r="C288" s="218">
        <v>19183577</v>
      </c>
      <c r="D288" s="218" t="s">
        <v>867</v>
      </c>
      <c r="E288" s="218">
        <v>1330597</v>
      </c>
      <c r="F288" s="218">
        <v>1138000</v>
      </c>
      <c r="G288" s="218" t="s">
        <v>867</v>
      </c>
      <c r="H288" s="218">
        <v>21652174</v>
      </c>
      <c r="I288" s="218"/>
      <c r="J288" s="218">
        <v>19663166</v>
      </c>
      <c r="K288" s="218">
        <v>285835</v>
      </c>
      <c r="L288" s="233">
        <v>3.989996234800215</v>
      </c>
      <c r="M288" s="218">
        <v>1365052</v>
      </c>
      <c r="N288" s="233">
        <v>2.589439176550075</v>
      </c>
      <c r="O288" s="218">
        <v>1153000</v>
      </c>
      <c r="P288" t="s">
        <v>867</v>
      </c>
      <c r="Q288" s="233">
        <v>1.3181019332161688</v>
      </c>
      <c r="R288" s="218">
        <v>22467053</v>
      </c>
      <c r="S288"/>
      <c r="T288" s="234">
        <v>814879</v>
      </c>
      <c r="U288" s="233">
        <v>3.7600000000000002</v>
      </c>
      <c r="W288" s="219"/>
    </row>
    <row r="289" spans="1:23" ht="12.75">
      <c r="A289" s="208" t="s">
        <v>725</v>
      </c>
      <c r="B289" s="170">
        <v>280</v>
      </c>
      <c r="C289" s="218">
        <v>12791511</v>
      </c>
      <c r="D289" s="218" t="s">
        <v>867</v>
      </c>
      <c r="E289" s="218">
        <v>2410403</v>
      </c>
      <c r="F289" s="218">
        <v>1578500</v>
      </c>
      <c r="G289" s="218" t="s">
        <v>867</v>
      </c>
      <c r="H289" s="218">
        <v>16780414</v>
      </c>
      <c r="I289" s="218"/>
      <c r="J289" s="218">
        <v>13111299</v>
      </c>
      <c r="K289" s="218">
        <v>207222</v>
      </c>
      <c r="L289" s="233">
        <v>4.119998020562231</v>
      </c>
      <c r="M289" s="218">
        <v>2469977</v>
      </c>
      <c r="N289" s="233">
        <v>2.4715369172706803</v>
      </c>
      <c r="O289" s="218">
        <v>1683927</v>
      </c>
      <c r="P289" t="s">
        <v>867</v>
      </c>
      <c r="Q289" s="233">
        <v>6.678935698447893</v>
      </c>
      <c r="R289" s="218">
        <v>17472425</v>
      </c>
      <c r="S289"/>
      <c r="T289" s="234">
        <v>692011</v>
      </c>
      <c r="U289" s="233">
        <v>4.12</v>
      </c>
      <c r="W289" s="219"/>
    </row>
    <row r="290" spans="1:23" ht="12.75">
      <c r="A290" s="208" t="s">
        <v>726</v>
      </c>
      <c r="B290" s="170">
        <v>281</v>
      </c>
      <c r="C290" s="218">
        <v>205316171</v>
      </c>
      <c r="D290" s="218" t="s">
        <v>867</v>
      </c>
      <c r="E290" s="218">
        <v>39162738</v>
      </c>
      <c r="F290" s="218">
        <v>34729975</v>
      </c>
      <c r="G290" s="218" t="s">
        <v>867</v>
      </c>
      <c r="H290" s="218">
        <v>279208884</v>
      </c>
      <c r="I290" s="218"/>
      <c r="J290" s="218">
        <v>205316171</v>
      </c>
      <c r="K290" s="218">
        <v>0</v>
      </c>
      <c r="L290" s="233">
        <v>0</v>
      </c>
      <c r="M290" s="218">
        <v>40220956</v>
      </c>
      <c r="N290" s="233">
        <v>2.7021042297910833</v>
      </c>
      <c r="O290" s="218">
        <v>49747647</v>
      </c>
      <c r="P290" t="s">
        <v>867</v>
      </c>
      <c r="Q290" s="233">
        <v>43.24124045583102</v>
      </c>
      <c r="R290" s="218">
        <v>295284774</v>
      </c>
      <c r="S290"/>
      <c r="T290" s="234">
        <v>16075890</v>
      </c>
      <c r="U290" s="233">
        <v>5.76</v>
      </c>
      <c r="W290" s="219"/>
    </row>
    <row r="291" spans="1:23" ht="12.75">
      <c r="A291" s="208" t="s">
        <v>727</v>
      </c>
      <c r="B291" s="170">
        <v>282</v>
      </c>
      <c r="C291" s="218">
        <v>18074895</v>
      </c>
      <c r="D291" s="218" t="s">
        <v>867</v>
      </c>
      <c r="E291" s="218">
        <v>738530</v>
      </c>
      <c r="F291" s="218">
        <v>2137001</v>
      </c>
      <c r="G291" s="218" t="s">
        <v>867</v>
      </c>
      <c r="H291" s="218">
        <v>20950426</v>
      </c>
      <c r="I291" s="218"/>
      <c r="J291" s="218">
        <v>18526767</v>
      </c>
      <c r="K291" s="218">
        <v>253049</v>
      </c>
      <c r="L291" s="233">
        <v>3.900000525590882</v>
      </c>
      <c r="M291" s="218">
        <v>759297</v>
      </c>
      <c r="N291" s="233">
        <v>2.8119372266529457</v>
      </c>
      <c r="O291" s="218">
        <v>2142000</v>
      </c>
      <c r="P291" t="s">
        <v>867</v>
      </c>
      <c r="Q291" s="233">
        <v>0.23392595511186004</v>
      </c>
      <c r="R291" s="218">
        <v>21681113</v>
      </c>
      <c r="S291"/>
      <c r="T291" s="234">
        <v>730687</v>
      </c>
      <c r="U291" s="233">
        <v>3.49</v>
      </c>
      <c r="W291" s="219"/>
    </row>
    <row r="292" spans="1:23" ht="12.75">
      <c r="A292" s="208" t="s">
        <v>728</v>
      </c>
      <c r="B292" s="170">
        <v>283</v>
      </c>
      <c r="C292" s="218">
        <v>8500747</v>
      </c>
      <c r="D292" s="218" t="s">
        <v>867</v>
      </c>
      <c r="E292" s="218">
        <v>142408</v>
      </c>
      <c r="F292" s="218">
        <v>797683</v>
      </c>
      <c r="G292" s="218" t="s">
        <v>867</v>
      </c>
      <c r="H292" s="218">
        <v>9440838</v>
      </c>
      <c r="I292" s="218"/>
      <c r="J292" s="218">
        <v>8713266</v>
      </c>
      <c r="K292" s="218">
        <v>68856</v>
      </c>
      <c r="L292" s="233">
        <v>3.310003226775247</v>
      </c>
      <c r="M292" s="218">
        <v>145736</v>
      </c>
      <c r="N292" s="233">
        <v>2.336947362507724</v>
      </c>
      <c r="O292" s="218">
        <v>793000</v>
      </c>
      <c r="P292" t="s">
        <v>867</v>
      </c>
      <c r="Q292" s="233">
        <v>-0.5870753168865326</v>
      </c>
      <c r="R292" s="218">
        <v>9720858</v>
      </c>
      <c r="S292"/>
      <c r="T292" s="234">
        <v>280020</v>
      </c>
      <c r="U292" s="233">
        <v>2.97</v>
      </c>
      <c r="W292" s="219"/>
    </row>
    <row r="293" spans="1:23" ht="12.75">
      <c r="A293" s="208" t="s">
        <v>729</v>
      </c>
      <c r="B293" s="170">
        <v>284</v>
      </c>
      <c r="C293" s="218">
        <v>48775845</v>
      </c>
      <c r="D293" s="218" t="s">
        <v>867</v>
      </c>
      <c r="E293" s="218">
        <v>3844934</v>
      </c>
      <c r="F293" s="218">
        <v>4144522</v>
      </c>
      <c r="G293" s="218" t="s">
        <v>867</v>
      </c>
      <c r="H293" s="218">
        <v>56765301</v>
      </c>
      <c r="I293" s="218"/>
      <c r="J293" s="218">
        <v>49995241</v>
      </c>
      <c r="K293" s="218">
        <v>619453</v>
      </c>
      <c r="L293" s="233">
        <v>3.769999269105435</v>
      </c>
      <c r="M293" s="218">
        <v>3948959</v>
      </c>
      <c r="N293" s="233">
        <v>2.705508078942317</v>
      </c>
      <c r="O293" s="218">
        <v>4465999</v>
      </c>
      <c r="P293" t="s">
        <v>867</v>
      </c>
      <c r="Q293" s="233">
        <v>7.756672542696118</v>
      </c>
      <c r="R293" s="218">
        <v>59029652</v>
      </c>
      <c r="S293"/>
      <c r="T293" s="234">
        <v>2264351</v>
      </c>
      <c r="U293" s="233">
        <v>3.9899999999999998</v>
      </c>
      <c r="W293" s="219"/>
    </row>
    <row r="294" spans="1:23" ht="12.75">
      <c r="A294" s="208" t="s">
        <v>730</v>
      </c>
      <c r="B294" s="170">
        <v>285</v>
      </c>
      <c r="C294" s="218">
        <v>66125345</v>
      </c>
      <c r="D294" s="218" t="s">
        <v>867</v>
      </c>
      <c r="E294" s="218">
        <v>3311058</v>
      </c>
      <c r="F294" s="218">
        <v>5520500</v>
      </c>
      <c r="G294" s="218" t="s">
        <v>867</v>
      </c>
      <c r="H294" s="218">
        <v>74956903</v>
      </c>
      <c r="I294" s="218"/>
      <c r="J294" s="218">
        <v>67778479</v>
      </c>
      <c r="K294" s="218">
        <v>773667</v>
      </c>
      <c r="L294" s="233">
        <v>3.670001268046314</v>
      </c>
      <c r="M294" s="218">
        <v>3400457</v>
      </c>
      <c r="N294" s="233">
        <v>2.7000131075927998</v>
      </c>
      <c r="O294" s="218">
        <v>6294507</v>
      </c>
      <c r="P294" t="s">
        <v>867</v>
      </c>
      <c r="Q294" s="233">
        <v>14.020595960510823</v>
      </c>
      <c r="R294" s="218">
        <v>78247110</v>
      </c>
      <c r="S294"/>
      <c r="T294" s="234">
        <v>3290207</v>
      </c>
      <c r="U294" s="233">
        <v>4.390000000000001</v>
      </c>
      <c r="W294" s="219"/>
    </row>
    <row r="295" spans="1:23" ht="12.75">
      <c r="A295" s="208" t="s">
        <v>731</v>
      </c>
      <c r="B295" s="170">
        <v>286</v>
      </c>
      <c r="C295" s="218">
        <v>25030231</v>
      </c>
      <c r="D295" s="218" t="s">
        <v>867</v>
      </c>
      <c r="E295" s="218">
        <v>435272</v>
      </c>
      <c r="F295" s="218">
        <v>1186500</v>
      </c>
      <c r="G295" s="218" t="s">
        <v>867</v>
      </c>
      <c r="H295" s="218">
        <v>26652003</v>
      </c>
      <c r="I295" s="218"/>
      <c r="J295" s="218">
        <v>25655987</v>
      </c>
      <c r="K295" s="218">
        <v>412999</v>
      </c>
      <c r="L295" s="233">
        <v>4.150001652002333</v>
      </c>
      <c r="M295" s="218">
        <v>447024</v>
      </c>
      <c r="N295" s="233">
        <v>2.6999209689573416</v>
      </c>
      <c r="O295" s="218">
        <v>1322500</v>
      </c>
      <c r="P295" t="s">
        <v>867</v>
      </c>
      <c r="Q295" s="233">
        <v>11.46228402865571</v>
      </c>
      <c r="R295" s="218">
        <v>27838510</v>
      </c>
      <c r="S295"/>
      <c r="T295" s="234">
        <v>1186507</v>
      </c>
      <c r="U295" s="233">
        <v>4.45</v>
      </c>
      <c r="W295" s="219"/>
    </row>
    <row r="296" spans="1:23" ht="12.75">
      <c r="A296" s="208" t="s">
        <v>732</v>
      </c>
      <c r="B296" s="170">
        <v>287</v>
      </c>
      <c r="C296" s="218">
        <v>24101513</v>
      </c>
      <c r="D296" s="218" t="s">
        <v>867</v>
      </c>
      <c r="E296" s="218">
        <v>934894</v>
      </c>
      <c r="F296" s="218">
        <v>3035009</v>
      </c>
      <c r="G296" s="218" t="s">
        <v>867</v>
      </c>
      <c r="H296" s="218">
        <v>28071416</v>
      </c>
      <c r="I296" s="218"/>
      <c r="J296" s="218">
        <v>24704051</v>
      </c>
      <c r="K296" s="218">
        <v>344652</v>
      </c>
      <c r="L296" s="233">
        <v>3.9300022367890346</v>
      </c>
      <c r="M296" s="218">
        <v>959661</v>
      </c>
      <c r="N296" s="233">
        <v>2.6491773398909393</v>
      </c>
      <c r="O296" s="218">
        <v>3214709</v>
      </c>
      <c r="P296" t="s">
        <v>867</v>
      </c>
      <c r="Q296" s="233">
        <v>5.920905012143292</v>
      </c>
      <c r="R296" s="218">
        <v>29223073</v>
      </c>
      <c r="S296"/>
      <c r="T296" s="234">
        <v>1151657</v>
      </c>
      <c r="U296" s="233">
        <v>4.1000000000000005</v>
      </c>
      <c r="W296" s="219"/>
    </row>
    <row r="297" spans="1:23" ht="12.75">
      <c r="A297" s="208" t="s">
        <v>733</v>
      </c>
      <c r="B297" s="170">
        <v>288</v>
      </c>
      <c r="C297" s="218">
        <v>65748645</v>
      </c>
      <c r="D297" s="218" t="s">
        <v>867</v>
      </c>
      <c r="E297" s="218">
        <v>1482284</v>
      </c>
      <c r="F297" s="218">
        <v>3725001</v>
      </c>
      <c r="G297" s="218" t="s">
        <v>867</v>
      </c>
      <c r="H297" s="218">
        <v>70955930</v>
      </c>
      <c r="I297" s="218"/>
      <c r="J297" s="218">
        <v>67392361</v>
      </c>
      <c r="K297" s="218">
        <v>1196625</v>
      </c>
      <c r="L297" s="233">
        <v>4.319999294282034</v>
      </c>
      <c r="M297" s="218">
        <v>1522558</v>
      </c>
      <c r="N297" s="233">
        <v>2.7170231885387683</v>
      </c>
      <c r="O297" s="218">
        <v>3845879</v>
      </c>
      <c r="P297" t="s">
        <v>867</v>
      </c>
      <c r="Q297" s="233">
        <v>3.245046108712454</v>
      </c>
      <c r="R297" s="218">
        <v>73957423</v>
      </c>
      <c r="S297"/>
      <c r="T297" s="234">
        <v>3001493</v>
      </c>
      <c r="U297" s="233">
        <v>4.2299999999999995</v>
      </c>
      <c r="W297" s="219"/>
    </row>
    <row r="298" spans="1:23" ht="12.75">
      <c r="A298" s="208" t="s">
        <v>734</v>
      </c>
      <c r="B298" s="170">
        <v>289</v>
      </c>
      <c r="C298" s="218">
        <v>4446495</v>
      </c>
      <c r="D298" s="218" t="s">
        <v>867</v>
      </c>
      <c r="E298" s="218">
        <v>654179</v>
      </c>
      <c r="F298" s="218">
        <v>507881.9199999999</v>
      </c>
      <c r="G298" s="218" t="s">
        <v>867</v>
      </c>
      <c r="H298" s="218">
        <v>5608555.92</v>
      </c>
      <c r="I298" s="218"/>
      <c r="J298" s="218">
        <v>4557657</v>
      </c>
      <c r="K298" s="218">
        <v>39129</v>
      </c>
      <c r="L298" s="233">
        <v>3.3799880580097357</v>
      </c>
      <c r="M298" s="218">
        <v>664397</v>
      </c>
      <c r="N298" s="233">
        <v>1.5619578127698994</v>
      </c>
      <c r="O298" s="218">
        <v>536393.25</v>
      </c>
      <c r="P298" t="s">
        <v>867</v>
      </c>
      <c r="Q298" s="233">
        <v>5.613771405762993</v>
      </c>
      <c r="R298" s="218">
        <v>5797576.25</v>
      </c>
      <c r="S298"/>
      <c r="T298" s="234">
        <v>189020.33000000007</v>
      </c>
      <c r="U298" s="233">
        <v>3.37</v>
      </c>
      <c r="W298" s="219"/>
    </row>
    <row r="299" spans="1:23" ht="12.75">
      <c r="A299" s="208" t="s">
        <v>735</v>
      </c>
      <c r="B299" s="170">
        <v>290</v>
      </c>
      <c r="C299" s="218">
        <v>19345475</v>
      </c>
      <c r="D299" s="218" t="s">
        <v>867</v>
      </c>
      <c r="E299" s="218">
        <v>932613</v>
      </c>
      <c r="F299" s="218">
        <v>1673500</v>
      </c>
      <c r="G299" s="218" t="s">
        <v>867</v>
      </c>
      <c r="H299" s="218">
        <v>21951588</v>
      </c>
      <c r="I299" s="218"/>
      <c r="J299" s="218">
        <v>19829112</v>
      </c>
      <c r="K299" s="218">
        <v>375302</v>
      </c>
      <c r="L299" s="233">
        <v>4.439999534774928</v>
      </c>
      <c r="M299" s="218">
        <v>966917</v>
      </c>
      <c r="N299" s="233">
        <v>3.678267405665587</v>
      </c>
      <c r="O299" s="218">
        <v>1757321</v>
      </c>
      <c r="P299" t="s">
        <v>867</v>
      </c>
      <c r="Q299" s="233">
        <v>5.008724230654317</v>
      </c>
      <c r="R299" s="218">
        <v>22928652</v>
      </c>
      <c r="S299"/>
      <c r="T299" s="234">
        <v>977064</v>
      </c>
      <c r="U299" s="233">
        <v>4.45</v>
      </c>
      <c r="W299" s="219"/>
    </row>
    <row r="300" spans="1:23" ht="12.75">
      <c r="A300" s="208" t="s">
        <v>736</v>
      </c>
      <c r="B300" s="170">
        <v>291</v>
      </c>
      <c r="C300" s="218">
        <v>43367808</v>
      </c>
      <c r="D300" s="218" t="s">
        <v>867</v>
      </c>
      <c r="E300" s="218">
        <v>1339749</v>
      </c>
      <c r="F300" s="218">
        <v>2679500</v>
      </c>
      <c r="G300" s="218" t="s">
        <v>867</v>
      </c>
      <c r="H300" s="218">
        <v>47387057</v>
      </c>
      <c r="I300" s="218"/>
      <c r="J300" s="218">
        <v>44452003</v>
      </c>
      <c r="K300" s="218">
        <v>594139</v>
      </c>
      <c r="L300" s="233">
        <v>3.8699996089265105</v>
      </c>
      <c r="M300" s="218">
        <v>1376005</v>
      </c>
      <c r="N300" s="233">
        <v>2.7061785453842475</v>
      </c>
      <c r="O300" s="218">
        <v>3145000</v>
      </c>
      <c r="P300" t="s">
        <v>867</v>
      </c>
      <c r="Q300" s="233">
        <v>17.37264415002799</v>
      </c>
      <c r="R300" s="218">
        <v>49567147</v>
      </c>
      <c r="S300"/>
      <c r="T300" s="234">
        <v>2180090</v>
      </c>
      <c r="U300" s="233">
        <v>4.6</v>
      </c>
      <c r="W300" s="219"/>
    </row>
    <row r="301" spans="1:23" ht="12.75">
      <c r="A301" s="208" t="s">
        <v>737</v>
      </c>
      <c r="B301" s="170">
        <v>292</v>
      </c>
      <c r="C301" s="218">
        <v>33646940</v>
      </c>
      <c r="D301" s="218" t="s">
        <v>867</v>
      </c>
      <c r="E301" s="218">
        <v>1942001</v>
      </c>
      <c r="F301" s="218">
        <v>1800500</v>
      </c>
      <c r="G301" s="218" t="s">
        <v>867</v>
      </c>
      <c r="H301" s="218">
        <v>37389441</v>
      </c>
      <c r="I301" s="218"/>
      <c r="J301" s="218">
        <v>34488114</v>
      </c>
      <c r="K301" s="218">
        <v>622468</v>
      </c>
      <c r="L301" s="233">
        <v>4.350000326924231</v>
      </c>
      <c r="M301" s="218">
        <v>1994435</v>
      </c>
      <c r="N301" s="233">
        <v>2.699998609681457</v>
      </c>
      <c r="O301" s="218">
        <v>1610777</v>
      </c>
      <c r="P301" t="s">
        <v>867</v>
      </c>
      <c r="Q301" s="233">
        <v>-10.537239655651208</v>
      </c>
      <c r="R301" s="218">
        <v>38715794</v>
      </c>
      <c r="S301"/>
      <c r="T301" s="234">
        <v>1326353</v>
      </c>
      <c r="U301" s="233">
        <v>3.55</v>
      </c>
      <c r="W301" s="219"/>
    </row>
    <row r="302" spans="1:23" ht="12.75">
      <c r="A302" s="208" t="s">
        <v>738</v>
      </c>
      <c r="B302" s="170">
        <v>293</v>
      </c>
      <c r="C302" s="218">
        <v>101092103</v>
      </c>
      <c r="D302" s="218" t="s">
        <v>867</v>
      </c>
      <c r="E302" s="218">
        <v>8830051</v>
      </c>
      <c r="F302" s="218">
        <v>9883600</v>
      </c>
      <c r="G302" s="218" t="s">
        <v>867</v>
      </c>
      <c r="H302" s="218">
        <v>119805754</v>
      </c>
      <c r="I302" s="218"/>
      <c r="J302" s="218">
        <v>103619406</v>
      </c>
      <c r="K302" s="218">
        <v>2325118</v>
      </c>
      <c r="L302" s="233">
        <v>4.800000055395029</v>
      </c>
      <c r="M302" s="218">
        <v>9075438</v>
      </c>
      <c r="N302" s="233">
        <v>2.7789986716951014</v>
      </c>
      <c r="O302" s="218">
        <v>10456600</v>
      </c>
      <c r="P302" t="s">
        <v>867</v>
      </c>
      <c r="Q302" s="233">
        <v>5.797482698611842</v>
      </c>
      <c r="R302" s="218">
        <v>125476562</v>
      </c>
      <c r="S302"/>
      <c r="T302" s="234">
        <v>5670808</v>
      </c>
      <c r="U302" s="233">
        <v>4.73</v>
      </c>
      <c r="W302" s="219"/>
    </row>
    <row r="303" spans="1:23" ht="12.75">
      <c r="A303" s="208" t="s">
        <v>739</v>
      </c>
      <c r="B303" s="170">
        <v>294</v>
      </c>
      <c r="C303" s="218">
        <v>7323395</v>
      </c>
      <c r="D303" s="218" t="s">
        <v>867</v>
      </c>
      <c r="E303" s="218">
        <v>1552520</v>
      </c>
      <c r="F303" s="218">
        <v>2840946</v>
      </c>
      <c r="G303" s="218" t="s">
        <v>867</v>
      </c>
      <c r="H303" s="218">
        <v>11716861</v>
      </c>
      <c r="I303" s="218"/>
      <c r="J303" s="218">
        <v>7506480</v>
      </c>
      <c r="K303" s="218">
        <v>79825</v>
      </c>
      <c r="L303" s="233">
        <v>3.590001631756856</v>
      </c>
      <c r="M303" s="218">
        <v>1558053</v>
      </c>
      <c r="N303" s="233">
        <v>0.3563883234998583</v>
      </c>
      <c r="O303" s="218">
        <v>2983773</v>
      </c>
      <c r="P303" t="s">
        <v>867</v>
      </c>
      <c r="Q303" s="233">
        <v>5.027445083433476</v>
      </c>
      <c r="R303" s="218">
        <v>12128131</v>
      </c>
      <c r="S303"/>
      <c r="T303" s="234">
        <v>411270</v>
      </c>
      <c r="U303" s="233">
        <v>3.51</v>
      </c>
      <c r="W303" s="219"/>
    </row>
    <row r="304" spans="1:23" ht="12.75">
      <c r="A304" s="208" t="s">
        <v>740</v>
      </c>
      <c r="B304" s="170">
        <v>295</v>
      </c>
      <c r="C304" s="218">
        <v>78416959</v>
      </c>
      <c r="D304" s="218" t="s">
        <v>867</v>
      </c>
      <c r="E304" s="218">
        <v>3068425</v>
      </c>
      <c r="F304" s="218">
        <v>6064404</v>
      </c>
      <c r="G304" s="218" t="s">
        <v>867</v>
      </c>
      <c r="H304" s="218">
        <v>87549788</v>
      </c>
      <c r="I304" s="218"/>
      <c r="J304" s="218">
        <v>80377383</v>
      </c>
      <c r="K304" s="218">
        <v>2328984</v>
      </c>
      <c r="L304" s="233">
        <v>5.470000437022813</v>
      </c>
      <c r="M304" s="218">
        <v>3163601</v>
      </c>
      <c r="N304" s="233">
        <v>3.1017867472726235</v>
      </c>
      <c r="O304" s="218">
        <v>6722094</v>
      </c>
      <c r="P304" t="s">
        <v>867</v>
      </c>
      <c r="Q304" s="233">
        <v>10.845088816642162</v>
      </c>
      <c r="R304" s="218">
        <v>92592062</v>
      </c>
      <c r="S304"/>
      <c r="T304" s="234">
        <v>5042274</v>
      </c>
      <c r="U304" s="233">
        <v>5.76</v>
      </c>
      <c r="W304" s="219"/>
    </row>
    <row r="305" spans="1:23" ht="12.75">
      <c r="A305" s="208" t="s">
        <v>741</v>
      </c>
      <c r="B305" s="170">
        <v>296</v>
      </c>
      <c r="C305" s="218">
        <v>22735338</v>
      </c>
      <c r="D305" s="218" t="s">
        <v>867</v>
      </c>
      <c r="E305" s="218">
        <v>112831</v>
      </c>
      <c r="F305" s="218">
        <v>1705000</v>
      </c>
      <c r="G305" s="218" t="s">
        <v>867</v>
      </c>
      <c r="H305" s="218">
        <v>24553169</v>
      </c>
      <c r="I305" s="218"/>
      <c r="J305" s="218">
        <v>23303721</v>
      </c>
      <c r="K305" s="218">
        <v>363765</v>
      </c>
      <c r="L305" s="233">
        <v>4.099996226139237</v>
      </c>
      <c r="M305" s="218">
        <v>116025</v>
      </c>
      <c r="N305" s="233">
        <v>2.830782320461575</v>
      </c>
      <c r="O305" s="218">
        <v>1755000</v>
      </c>
      <c r="P305" t="s">
        <v>867</v>
      </c>
      <c r="Q305" s="233">
        <v>2.932551319648094</v>
      </c>
      <c r="R305" s="218">
        <v>25538511</v>
      </c>
      <c r="S305"/>
      <c r="T305" s="234">
        <v>985342</v>
      </c>
      <c r="U305" s="233">
        <v>4.01</v>
      </c>
      <c r="W305" s="219"/>
    </row>
    <row r="306" spans="1:23" ht="12.75">
      <c r="A306" s="208" t="s">
        <v>742</v>
      </c>
      <c r="B306" s="170">
        <v>297</v>
      </c>
      <c r="C306" s="224">
        <v>1026359</v>
      </c>
      <c r="D306" s="218" t="s">
        <v>867</v>
      </c>
      <c r="E306" s="224">
        <v>89526</v>
      </c>
      <c r="F306" s="224">
        <v>101200</v>
      </c>
      <c r="G306" s="218" t="s">
        <v>867</v>
      </c>
      <c r="H306" s="224">
        <v>1217085</v>
      </c>
      <c r="I306" s="224"/>
      <c r="J306" s="218">
        <v>1052018</v>
      </c>
      <c r="K306" s="218">
        <v>14574</v>
      </c>
      <c r="L306" s="233">
        <v>3.91997342060624</v>
      </c>
      <c r="M306" s="224">
        <v>83353</v>
      </c>
      <c r="N306" s="233">
        <v>-6.895203627996336</v>
      </c>
      <c r="O306" s="224">
        <v>101200</v>
      </c>
      <c r="P306" s="225" t="s">
        <v>867</v>
      </c>
      <c r="Q306" s="233">
        <v>0</v>
      </c>
      <c r="R306" s="224">
        <v>1251145</v>
      </c>
      <c r="S306" s="225"/>
      <c r="T306" s="235">
        <v>34060</v>
      </c>
      <c r="U306" s="233">
        <v>2.8000000000000003</v>
      </c>
      <c r="W306" s="219"/>
    </row>
    <row r="307" spans="1:23" ht="12.75">
      <c r="A307" s="208" t="s">
        <v>743</v>
      </c>
      <c r="B307" s="170">
        <v>298</v>
      </c>
      <c r="C307" s="218">
        <v>18462129</v>
      </c>
      <c r="D307" s="218" t="s">
        <v>867</v>
      </c>
      <c r="E307" s="218">
        <v>763543</v>
      </c>
      <c r="F307" s="218">
        <v>1226000</v>
      </c>
      <c r="G307" s="218" t="s">
        <v>867</v>
      </c>
      <c r="H307" s="218">
        <v>20451672</v>
      </c>
      <c r="I307" s="218"/>
      <c r="J307" s="218">
        <v>18923682</v>
      </c>
      <c r="K307" s="218">
        <v>81233</v>
      </c>
      <c r="L307" s="233">
        <v>2.939996790186007</v>
      </c>
      <c r="M307" s="218">
        <v>785660</v>
      </c>
      <c r="N307" s="233">
        <v>2.8966279567751916</v>
      </c>
      <c r="O307" s="218">
        <v>1166000</v>
      </c>
      <c r="P307" t="s">
        <v>867</v>
      </c>
      <c r="Q307" s="233">
        <v>-4.893964110929853</v>
      </c>
      <c r="R307" s="218">
        <v>20956575</v>
      </c>
      <c r="S307"/>
      <c r="T307" s="234">
        <v>504903</v>
      </c>
      <c r="U307" s="233">
        <v>2.4699999999999998</v>
      </c>
      <c r="W307" s="219"/>
    </row>
    <row r="308" spans="1:23" ht="12.75">
      <c r="A308" s="208" t="s">
        <v>744</v>
      </c>
      <c r="B308" s="170">
        <v>299</v>
      </c>
      <c r="C308" s="218">
        <v>14766609</v>
      </c>
      <c r="D308" s="218" t="s">
        <v>867</v>
      </c>
      <c r="E308" s="218">
        <v>1542989</v>
      </c>
      <c r="F308" s="218">
        <v>1479092.56</v>
      </c>
      <c r="G308" s="218" t="s">
        <v>867</v>
      </c>
      <c r="H308" s="218">
        <v>17788690.56</v>
      </c>
      <c r="I308" s="218"/>
      <c r="J308" s="218">
        <v>15135774</v>
      </c>
      <c r="K308" s="218">
        <v>162433</v>
      </c>
      <c r="L308" s="233">
        <v>3.6000005146746963</v>
      </c>
      <c r="M308" s="218">
        <v>1584409</v>
      </c>
      <c r="N308" s="233">
        <v>2.6844002128336624</v>
      </c>
      <c r="O308" s="218">
        <v>1464303</v>
      </c>
      <c r="P308" t="s">
        <v>867</v>
      </c>
      <c r="Q308" s="233">
        <v>-0.9999076731208799</v>
      </c>
      <c r="R308" s="218">
        <v>18346919</v>
      </c>
      <c r="S308"/>
      <c r="T308" s="234">
        <v>558228.4400000013</v>
      </c>
      <c r="U308" s="233">
        <v>3.1399999999999997</v>
      </c>
      <c r="W308" s="219"/>
    </row>
    <row r="309" spans="1:23" ht="12.75">
      <c r="A309" s="208" t="s">
        <v>745</v>
      </c>
      <c r="B309" s="170">
        <v>300</v>
      </c>
      <c r="C309" s="218">
        <v>9779725</v>
      </c>
      <c r="D309" s="218" t="s">
        <v>867</v>
      </c>
      <c r="E309" s="218">
        <v>31351</v>
      </c>
      <c r="F309" s="218">
        <v>1289750</v>
      </c>
      <c r="G309" s="218" t="s">
        <v>867</v>
      </c>
      <c r="H309" s="218">
        <v>11100826</v>
      </c>
      <c r="I309" s="218"/>
      <c r="J309" s="218">
        <v>10024218</v>
      </c>
      <c r="K309" s="218">
        <v>112467</v>
      </c>
      <c r="L309" s="233">
        <v>3.650000383446365</v>
      </c>
      <c r="M309" s="218">
        <v>32198</v>
      </c>
      <c r="N309" s="233">
        <v>2.7016682083506107</v>
      </c>
      <c r="O309" s="218">
        <v>1290860</v>
      </c>
      <c r="P309" t="s">
        <v>867</v>
      </c>
      <c r="Q309" s="233">
        <v>0.08606319054080248</v>
      </c>
      <c r="R309" s="218">
        <v>11459743</v>
      </c>
      <c r="S309"/>
      <c r="T309" s="234">
        <v>358917</v>
      </c>
      <c r="U309" s="233">
        <v>3.2300000000000004</v>
      </c>
      <c r="W309" s="219"/>
    </row>
    <row r="310" spans="1:23" ht="12.75">
      <c r="A310" s="208" t="s">
        <v>746</v>
      </c>
      <c r="B310" s="170">
        <v>301</v>
      </c>
      <c r="C310" s="218">
        <v>27040694</v>
      </c>
      <c r="D310" s="218" t="s">
        <v>867</v>
      </c>
      <c r="E310" s="218">
        <v>1023094</v>
      </c>
      <c r="F310" s="218">
        <v>2511302.35</v>
      </c>
      <c r="G310" s="218" t="s">
        <v>867</v>
      </c>
      <c r="H310" s="218">
        <v>30575090.35</v>
      </c>
      <c r="I310" s="218"/>
      <c r="J310" s="218">
        <v>27716711</v>
      </c>
      <c r="K310" s="218">
        <v>421835</v>
      </c>
      <c r="L310" s="233">
        <v>4.059999347649879</v>
      </c>
      <c r="M310" s="218">
        <v>1052194</v>
      </c>
      <c r="N310" s="233">
        <v>2.844313425745826</v>
      </c>
      <c r="O310" s="218">
        <v>2721560.59</v>
      </c>
      <c r="P310" t="s">
        <v>867</v>
      </c>
      <c r="Q310" s="233">
        <v>8.372478128728696</v>
      </c>
      <c r="R310" s="218">
        <v>31912300.59</v>
      </c>
      <c r="S310"/>
      <c r="T310" s="234">
        <v>1337210.2399999984</v>
      </c>
      <c r="U310" s="233">
        <v>4.37</v>
      </c>
      <c r="W310" s="219"/>
    </row>
    <row r="311" spans="1:23" ht="12.75">
      <c r="A311" s="208" t="s">
        <v>747</v>
      </c>
      <c r="B311" s="170">
        <v>302</v>
      </c>
      <c r="C311" s="218">
        <v>1489774</v>
      </c>
      <c r="D311" s="218" t="s">
        <v>867</v>
      </c>
      <c r="E311" s="218">
        <v>25912</v>
      </c>
      <c r="F311" s="218">
        <v>58950</v>
      </c>
      <c r="G311" s="218" t="s">
        <v>867</v>
      </c>
      <c r="H311" s="218">
        <v>1574636</v>
      </c>
      <c r="I311" s="218"/>
      <c r="J311" s="218">
        <v>1527018</v>
      </c>
      <c r="K311" s="218">
        <v>8939</v>
      </c>
      <c r="L311" s="233">
        <v>3.100000402745651</v>
      </c>
      <c r="M311" s="218">
        <v>25262</v>
      </c>
      <c r="N311" s="233">
        <v>-2.5084902747761655</v>
      </c>
      <c r="O311" s="218">
        <v>63950</v>
      </c>
      <c r="P311" t="s">
        <v>867</v>
      </c>
      <c r="Q311" s="233">
        <v>8.481764206955047</v>
      </c>
      <c r="R311" s="218">
        <v>1625169</v>
      </c>
      <c r="S311"/>
      <c r="T311" s="234">
        <v>50533</v>
      </c>
      <c r="U311" s="233">
        <v>3.2099999999999995</v>
      </c>
      <c r="W311" s="219"/>
    </row>
    <row r="312" spans="1:23" ht="12.75">
      <c r="A312" s="208" t="s">
        <v>748</v>
      </c>
      <c r="B312" s="170">
        <v>303</v>
      </c>
      <c r="C312" s="218">
        <v>13656288</v>
      </c>
      <c r="D312" s="218" t="s">
        <v>867</v>
      </c>
      <c r="E312" s="218">
        <v>725168</v>
      </c>
      <c r="F312" s="218">
        <v>1177186</v>
      </c>
      <c r="G312" s="218" t="s">
        <v>867</v>
      </c>
      <c r="H312" s="218">
        <v>15558642</v>
      </c>
      <c r="I312" s="218"/>
      <c r="J312" s="218">
        <v>13997695</v>
      </c>
      <c r="K312" s="218">
        <v>383742</v>
      </c>
      <c r="L312" s="233">
        <v>5.310000784986374</v>
      </c>
      <c r="M312" s="218">
        <v>757607</v>
      </c>
      <c r="N312" s="233">
        <v>4.473308254087328</v>
      </c>
      <c r="O312" s="218">
        <v>1206622</v>
      </c>
      <c r="P312" t="s">
        <v>867</v>
      </c>
      <c r="Q312" s="233">
        <v>2.5005394219774955</v>
      </c>
      <c r="R312" s="218">
        <v>16345666</v>
      </c>
      <c r="S312"/>
      <c r="T312" s="234">
        <v>787024</v>
      </c>
      <c r="U312" s="233">
        <v>5.06</v>
      </c>
      <c r="W312" s="219"/>
    </row>
    <row r="313" spans="1:23" ht="12.75">
      <c r="A313" s="208" t="s">
        <v>749</v>
      </c>
      <c r="B313" s="170">
        <v>304</v>
      </c>
      <c r="C313" s="218">
        <v>26405192</v>
      </c>
      <c r="D313" s="218" t="s">
        <v>867</v>
      </c>
      <c r="E313" s="218">
        <v>1448816</v>
      </c>
      <c r="F313" s="218">
        <v>2316428</v>
      </c>
      <c r="G313" s="218" t="s">
        <v>867</v>
      </c>
      <c r="H313" s="218">
        <v>30170436</v>
      </c>
      <c r="I313" s="218"/>
      <c r="J313" s="218">
        <v>27065322</v>
      </c>
      <c r="K313" s="218">
        <v>538666</v>
      </c>
      <c r="L313" s="233">
        <v>4.540001072516344</v>
      </c>
      <c r="M313" s="218">
        <v>1486713</v>
      </c>
      <c r="N313" s="233">
        <v>2.6157220792702454</v>
      </c>
      <c r="O313" s="218">
        <v>2293352</v>
      </c>
      <c r="P313" t="s">
        <v>867</v>
      </c>
      <c r="Q313" s="233">
        <v>-0.9961889598986025</v>
      </c>
      <c r="R313" s="218">
        <v>31384053</v>
      </c>
      <c r="S313"/>
      <c r="T313" s="234">
        <v>1213617</v>
      </c>
      <c r="U313" s="233">
        <v>4.02</v>
      </c>
      <c r="W313" s="219"/>
    </row>
    <row r="314" spans="1:23" ht="12.75">
      <c r="A314" s="208" t="s">
        <v>750</v>
      </c>
      <c r="B314" s="170">
        <v>305</v>
      </c>
      <c r="C314" s="218">
        <v>71370427</v>
      </c>
      <c r="D314" s="218" t="s">
        <v>867</v>
      </c>
      <c r="E314" s="218">
        <v>3511310</v>
      </c>
      <c r="F314" s="218">
        <v>6937467</v>
      </c>
      <c r="G314" s="218" t="s">
        <v>867</v>
      </c>
      <c r="H314" s="218">
        <v>81819204</v>
      </c>
      <c r="I314" s="218"/>
      <c r="J314" s="218">
        <v>73154688</v>
      </c>
      <c r="K314" s="218">
        <v>1306079</v>
      </c>
      <c r="L314" s="233">
        <v>4.330000715842711</v>
      </c>
      <c r="M314" s="218">
        <v>3608452</v>
      </c>
      <c r="N314" s="233">
        <v>2.766545819081767</v>
      </c>
      <c r="O314" s="218">
        <v>7225438</v>
      </c>
      <c r="P314" t="s">
        <v>867</v>
      </c>
      <c r="Q314" s="233">
        <v>4.150953078407436</v>
      </c>
      <c r="R314" s="218">
        <v>85294657</v>
      </c>
      <c r="S314"/>
      <c r="T314" s="234">
        <v>3475453</v>
      </c>
      <c r="U314" s="233">
        <v>4.25</v>
      </c>
      <c r="W314" s="219"/>
    </row>
    <row r="315" spans="1:23" ht="12.75">
      <c r="A315" s="208" t="s">
        <v>751</v>
      </c>
      <c r="B315" s="170">
        <v>306</v>
      </c>
      <c r="C315" s="218">
        <v>3282099</v>
      </c>
      <c r="D315" s="218" t="s">
        <v>867</v>
      </c>
      <c r="E315" s="218">
        <v>284528</v>
      </c>
      <c r="F315" s="218">
        <v>208400</v>
      </c>
      <c r="G315" s="218" t="s">
        <v>867</v>
      </c>
      <c r="H315" s="218">
        <v>3775027</v>
      </c>
      <c r="I315" s="218"/>
      <c r="J315" s="218">
        <v>3364151</v>
      </c>
      <c r="K315" s="218">
        <v>23959</v>
      </c>
      <c r="L315" s="233">
        <v>3.2299756954314907</v>
      </c>
      <c r="M315" s="218">
        <v>290235</v>
      </c>
      <c r="N315" s="233">
        <v>2.0057779902153743</v>
      </c>
      <c r="O315" s="218">
        <v>238400</v>
      </c>
      <c r="P315" t="s">
        <v>867</v>
      </c>
      <c r="Q315" s="233">
        <v>14.395393474088293</v>
      </c>
      <c r="R315" s="218">
        <v>3916745</v>
      </c>
      <c r="S315"/>
      <c r="T315" s="234">
        <v>141718</v>
      </c>
      <c r="U315" s="233">
        <v>3.75</v>
      </c>
      <c r="W315" s="219"/>
    </row>
    <row r="316" spans="1:23" ht="12.75">
      <c r="A316" s="208" t="s">
        <v>752</v>
      </c>
      <c r="B316" s="170">
        <v>307</v>
      </c>
      <c r="C316" s="218">
        <v>65691452</v>
      </c>
      <c r="D316" s="218" t="s">
        <v>867</v>
      </c>
      <c r="E316" s="218">
        <v>2701644</v>
      </c>
      <c r="F316" s="218">
        <v>4644000</v>
      </c>
      <c r="G316" s="218" t="s">
        <v>867</v>
      </c>
      <c r="H316" s="218">
        <v>73037096</v>
      </c>
      <c r="I316" s="218"/>
      <c r="J316" s="218">
        <v>67333738</v>
      </c>
      <c r="K316" s="218">
        <v>1110186</v>
      </c>
      <c r="L316" s="233">
        <v>4.190000245389613</v>
      </c>
      <c r="M316" s="218">
        <v>2776512</v>
      </c>
      <c r="N316" s="233">
        <v>2.7712015350653156</v>
      </c>
      <c r="O316" s="218">
        <v>4956000</v>
      </c>
      <c r="P316" t="s">
        <v>867</v>
      </c>
      <c r="Q316" s="233">
        <v>6.718346253229974</v>
      </c>
      <c r="R316" s="218">
        <v>76176436</v>
      </c>
      <c r="S316"/>
      <c r="T316" s="234">
        <v>3139340</v>
      </c>
      <c r="U316" s="233">
        <v>4.3</v>
      </c>
      <c r="W316" s="219"/>
    </row>
    <row r="317" spans="1:23" ht="12.75">
      <c r="A317" s="208" t="s">
        <v>753</v>
      </c>
      <c r="B317" s="170">
        <v>308</v>
      </c>
      <c r="C317" s="218">
        <v>219284328</v>
      </c>
      <c r="D317" s="218" t="s">
        <v>867</v>
      </c>
      <c r="E317" s="218">
        <v>9935528</v>
      </c>
      <c r="F317" s="218">
        <v>17450996.59</v>
      </c>
      <c r="G317" s="218" t="s">
        <v>867</v>
      </c>
      <c r="H317" s="218">
        <v>246670852.59</v>
      </c>
      <c r="I317" s="218"/>
      <c r="J317" s="218">
        <v>224766436</v>
      </c>
      <c r="K317" s="218">
        <v>5854892</v>
      </c>
      <c r="L317" s="233">
        <v>5.170000110541415</v>
      </c>
      <c r="M317" s="218">
        <v>10204554</v>
      </c>
      <c r="N317" s="233">
        <v>2.7077171942950593</v>
      </c>
      <c r="O317" s="218">
        <v>18259127.19</v>
      </c>
      <c r="P317" t="s">
        <v>867</v>
      </c>
      <c r="Q317" s="233">
        <v>4.630856443253717</v>
      </c>
      <c r="R317" s="218">
        <v>259085009.19</v>
      </c>
      <c r="S317"/>
      <c r="T317" s="234">
        <v>12414156.599999994</v>
      </c>
      <c r="U317" s="233">
        <v>5.029999999999999</v>
      </c>
      <c r="W317" s="219"/>
    </row>
    <row r="318" spans="1:23" ht="12.75">
      <c r="A318" s="208" t="s">
        <v>754</v>
      </c>
      <c r="B318" s="170">
        <v>309</v>
      </c>
      <c r="C318" s="218">
        <v>15006396</v>
      </c>
      <c r="D318" s="218" t="s">
        <v>867</v>
      </c>
      <c r="E318" s="218">
        <v>1813008</v>
      </c>
      <c r="F318" s="218">
        <v>1408200</v>
      </c>
      <c r="G318" s="218" t="s">
        <v>867</v>
      </c>
      <c r="H318" s="218">
        <v>18227604</v>
      </c>
      <c r="I318" s="218"/>
      <c r="J318" s="218">
        <v>15381556</v>
      </c>
      <c r="K318" s="218">
        <v>132056</v>
      </c>
      <c r="L318" s="233">
        <v>3.379998768525101</v>
      </c>
      <c r="M318" s="218">
        <v>1851884</v>
      </c>
      <c r="N318" s="233">
        <v>2.1442817681995887</v>
      </c>
      <c r="O318" s="218">
        <v>1478557.21</v>
      </c>
      <c r="P318" t="s">
        <v>867</v>
      </c>
      <c r="Q318" s="233">
        <v>4.996251242721201</v>
      </c>
      <c r="R318" s="218">
        <v>18844053.21</v>
      </c>
      <c r="S318"/>
      <c r="T318" s="234">
        <v>616449.2100000009</v>
      </c>
      <c r="U318" s="233">
        <v>3.38</v>
      </c>
      <c r="W318" s="219"/>
    </row>
    <row r="319" spans="1:23" ht="12.75">
      <c r="A319" s="208" t="s">
        <v>755</v>
      </c>
      <c r="B319" s="170">
        <v>310</v>
      </c>
      <c r="C319" s="218">
        <v>40402319</v>
      </c>
      <c r="D319" s="218" t="s">
        <v>867</v>
      </c>
      <c r="E319" s="218">
        <v>2141192</v>
      </c>
      <c r="F319" s="218">
        <v>4419649.98</v>
      </c>
      <c r="G319" s="218" t="s">
        <v>867</v>
      </c>
      <c r="H319" s="218">
        <v>46963160.980000004</v>
      </c>
      <c r="I319" s="218"/>
      <c r="J319" s="218">
        <v>41412377</v>
      </c>
      <c r="K319" s="218">
        <v>440385</v>
      </c>
      <c r="L319" s="233">
        <v>3.589999376025916</v>
      </c>
      <c r="M319" s="218">
        <v>2202891</v>
      </c>
      <c r="N319" s="233">
        <v>2.8815258043183425</v>
      </c>
      <c r="O319" s="218">
        <v>4680000</v>
      </c>
      <c r="P319" t="s">
        <v>867</v>
      </c>
      <c r="Q319" s="233">
        <v>5.890738433544448</v>
      </c>
      <c r="R319" s="218">
        <v>48735653</v>
      </c>
      <c r="S319"/>
      <c r="T319" s="234">
        <v>1772492.0199999958</v>
      </c>
      <c r="U319" s="233">
        <v>3.7699999999999996</v>
      </c>
      <c r="W319" s="219"/>
    </row>
    <row r="320" spans="1:23" ht="12.75">
      <c r="A320" s="208" t="s">
        <v>756</v>
      </c>
      <c r="B320" s="170">
        <v>311</v>
      </c>
      <c r="C320" s="218">
        <v>8001578</v>
      </c>
      <c r="D320" s="218" t="s">
        <v>867</v>
      </c>
      <c r="E320" s="218">
        <v>940061</v>
      </c>
      <c r="F320" s="218">
        <v>649700</v>
      </c>
      <c r="G320" s="218" t="s">
        <v>867</v>
      </c>
      <c r="H320" s="218">
        <v>9591339</v>
      </c>
      <c r="I320" s="218"/>
      <c r="J320" s="218">
        <v>8201617</v>
      </c>
      <c r="K320" s="218">
        <v>78415</v>
      </c>
      <c r="L320" s="233">
        <v>3.479988572254123</v>
      </c>
      <c r="M320" s="218">
        <v>965703</v>
      </c>
      <c r="N320" s="233">
        <v>2.72769533040941</v>
      </c>
      <c r="O320" s="218">
        <v>701512.38</v>
      </c>
      <c r="P320" t="s">
        <v>867</v>
      </c>
      <c r="Q320" s="233">
        <v>7.974816068954902</v>
      </c>
      <c r="R320" s="218">
        <v>9947247.38</v>
      </c>
      <c r="S320"/>
      <c r="T320" s="234">
        <v>355908.3800000008</v>
      </c>
      <c r="U320" s="233">
        <v>3.71</v>
      </c>
      <c r="W320" s="219"/>
    </row>
    <row r="321" spans="1:23" ht="12.75">
      <c r="A321" s="208" t="s">
        <v>757</v>
      </c>
      <c r="B321" s="170">
        <v>312</v>
      </c>
      <c r="C321" s="218">
        <v>1745377</v>
      </c>
      <c r="D321" s="218" t="s">
        <v>867</v>
      </c>
      <c r="E321" s="218">
        <v>242718</v>
      </c>
      <c r="F321" s="218">
        <v>91500</v>
      </c>
      <c r="G321" s="218" t="s">
        <v>867</v>
      </c>
      <c r="H321" s="218">
        <v>2079595</v>
      </c>
      <c r="I321" s="218"/>
      <c r="J321" s="218">
        <v>1789011</v>
      </c>
      <c r="K321" s="218">
        <v>15534</v>
      </c>
      <c r="L321" s="233">
        <v>3.3899839404323537</v>
      </c>
      <c r="M321" s="218">
        <v>229100</v>
      </c>
      <c r="N321" s="233">
        <v>-5.610626323552435</v>
      </c>
      <c r="O321" s="218">
        <v>117000</v>
      </c>
      <c r="P321" t="s">
        <v>867</v>
      </c>
      <c r="Q321" s="233">
        <v>27.868852459016395</v>
      </c>
      <c r="R321" s="218">
        <v>2150645</v>
      </c>
      <c r="S321"/>
      <c r="T321" s="234">
        <v>71050</v>
      </c>
      <c r="U321" s="233">
        <v>3.42</v>
      </c>
      <c r="W321" s="219"/>
    </row>
    <row r="322" spans="1:23" ht="12.75">
      <c r="A322" s="208" t="s">
        <v>758</v>
      </c>
      <c r="B322" s="170">
        <v>313</v>
      </c>
      <c r="C322" s="218">
        <v>1092773</v>
      </c>
      <c r="D322" s="218" t="s">
        <v>867</v>
      </c>
      <c r="E322" s="218">
        <v>199953</v>
      </c>
      <c r="F322" s="218">
        <v>203700</v>
      </c>
      <c r="G322" s="218" t="s">
        <v>867</v>
      </c>
      <c r="H322" s="218">
        <v>1496426</v>
      </c>
      <c r="I322" s="218"/>
      <c r="J322" s="218">
        <v>1120092</v>
      </c>
      <c r="K322" s="218">
        <v>22183</v>
      </c>
      <c r="L322" s="233">
        <v>4.529943547287497</v>
      </c>
      <c r="M322" s="218">
        <v>169304</v>
      </c>
      <c r="N322" s="233">
        <v>-15.32810210399444</v>
      </c>
      <c r="O322" s="218">
        <v>196700</v>
      </c>
      <c r="P322" t="s">
        <v>867</v>
      </c>
      <c r="Q322" s="233">
        <v>-3.4364261168384878</v>
      </c>
      <c r="R322" s="218">
        <v>1508279</v>
      </c>
      <c r="S322"/>
      <c r="T322" s="234">
        <v>11853</v>
      </c>
      <c r="U322" s="233">
        <v>0.79</v>
      </c>
      <c r="W322" s="219"/>
    </row>
    <row r="323" spans="1:23" ht="12.75">
      <c r="A323" s="208" t="s">
        <v>759</v>
      </c>
      <c r="B323" s="170">
        <v>314</v>
      </c>
      <c r="C323" s="218">
        <v>109523765</v>
      </c>
      <c r="D323" s="218" t="s">
        <v>867</v>
      </c>
      <c r="E323" s="218">
        <v>6896842</v>
      </c>
      <c r="F323" s="218">
        <v>7899405</v>
      </c>
      <c r="G323" s="218" t="s">
        <v>867</v>
      </c>
      <c r="H323" s="218">
        <v>124320012</v>
      </c>
      <c r="I323" s="218"/>
      <c r="J323" s="218">
        <v>112261859</v>
      </c>
      <c r="K323" s="218">
        <v>3143332</v>
      </c>
      <c r="L323" s="233">
        <v>5.3699998351955855</v>
      </c>
      <c r="M323" s="218">
        <v>7083057</v>
      </c>
      <c r="N323" s="233">
        <v>2.700003856837666</v>
      </c>
      <c r="O323" s="218">
        <v>8150783</v>
      </c>
      <c r="P323" t="s">
        <v>867</v>
      </c>
      <c r="Q323" s="233">
        <v>3.182239675013498</v>
      </c>
      <c r="R323" s="218">
        <v>130639031</v>
      </c>
      <c r="S323"/>
      <c r="T323" s="234">
        <v>6319019</v>
      </c>
      <c r="U323" s="233">
        <v>5.08</v>
      </c>
      <c r="W323" s="219"/>
    </row>
    <row r="324" spans="1:23" ht="12.75">
      <c r="A324" s="208" t="s">
        <v>760</v>
      </c>
      <c r="B324" s="170">
        <v>315</v>
      </c>
      <c r="C324" s="218">
        <v>56484404</v>
      </c>
      <c r="D324" s="218" t="s">
        <v>867</v>
      </c>
      <c r="E324" s="218">
        <v>1027195</v>
      </c>
      <c r="F324" s="218">
        <v>3258000</v>
      </c>
      <c r="G324" s="218" t="s">
        <v>867</v>
      </c>
      <c r="H324" s="218">
        <v>60769599</v>
      </c>
      <c r="I324" s="218"/>
      <c r="J324" s="218">
        <v>57896514</v>
      </c>
      <c r="K324" s="218">
        <v>666516</v>
      </c>
      <c r="L324" s="233">
        <v>3.6799998810291066</v>
      </c>
      <c r="M324" s="218">
        <v>1054869</v>
      </c>
      <c r="N324" s="233">
        <v>2.6941330516601036</v>
      </c>
      <c r="O324" s="218">
        <v>3494000</v>
      </c>
      <c r="P324" t="s">
        <v>867</v>
      </c>
      <c r="Q324" s="233">
        <v>7.243707796193984</v>
      </c>
      <c r="R324" s="218">
        <v>63111899</v>
      </c>
      <c r="S324"/>
      <c r="T324" s="234">
        <v>2342300</v>
      </c>
      <c r="U324" s="233">
        <v>3.85</v>
      </c>
      <c r="W324" s="219"/>
    </row>
    <row r="325" spans="1:23" ht="12.75">
      <c r="A325" s="208" t="s">
        <v>761</v>
      </c>
      <c r="B325" s="170">
        <v>316</v>
      </c>
      <c r="C325" s="218">
        <v>22355582</v>
      </c>
      <c r="D325" s="218" t="s">
        <v>867</v>
      </c>
      <c r="E325" s="218">
        <v>2583525</v>
      </c>
      <c r="F325" s="218">
        <v>3117769</v>
      </c>
      <c r="G325" s="218" t="s">
        <v>867</v>
      </c>
      <c r="H325" s="218">
        <v>28056876</v>
      </c>
      <c r="I325" s="218"/>
      <c r="J325" s="218">
        <v>22914472</v>
      </c>
      <c r="K325" s="218">
        <v>310743</v>
      </c>
      <c r="L325" s="233">
        <v>3.8900038478085697</v>
      </c>
      <c r="M325" s="218">
        <v>2653952</v>
      </c>
      <c r="N325" s="233">
        <v>2.7260041996884103</v>
      </c>
      <c r="O325" s="218">
        <v>3147236</v>
      </c>
      <c r="P325" t="s">
        <v>867</v>
      </c>
      <c r="Q325" s="233">
        <v>0.9451309574250049</v>
      </c>
      <c r="R325" s="218">
        <v>29026403</v>
      </c>
      <c r="S325"/>
      <c r="T325" s="234">
        <v>969527</v>
      </c>
      <c r="U325" s="233">
        <v>3.46</v>
      </c>
      <c r="W325" s="219"/>
    </row>
    <row r="326" spans="1:23" ht="12.75">
      <c r="A326" s="208" t="s">
        <v>762</v>
      </c>
      <c r="B326" s="170">
        <v>317</v>
      </c>
      <c r="C326" s="218">
        <v>105821432</v>
      </c>
      <c r="D326" s="218" t="s">
        <v>867</v>
      </c>
      <c r="E326" s="218">
        <v>1339443</v>
      </c>
      <c r="F326" s="218">
        <v>6946000</v>
      </c>
      <c r="G326" s="218" t="s">
        <v>867</v>
      </c>
      <c r="H326" s="218">
        <v>114106875</v>
      </c>
      <c r="I326" s="218"/>
      <c r="J326" s="218">
        <v>108466968</v>
      </c>
      <c r="K326" s="218">
        <v>2253997</v>
      </c>
      <c r="L326" s="233">
        <v>4.6300006599797285</v>
      </c>
      <c r="M326" s="218">
        <v>1375608</v>
      </c>
      <c r="N326" s="233">
        <v>2.700002911658055</v>
      </c>
      <c r="O326" s="218">
        <v>6976000</v>
      </c>
      <c r="P326" t="s">
        <v>867</v>
      </c>
      <c r="Q326" s="233">
        <v>0.43190325367117766</v>
      </c>
      <c r="R326" s="218">
        <v>119072573</v>
      </c>
      <c r="S326"/>
      <c r="T326" s="234">
        <v>4965698</v>
      </c>
      <c r="U326" s="233">
        <v>4.35</v>
      </c>
      <c r="W326" s="219"/>
    </row>
    <row r="327" spans="1:23" ht="12.75">
      <c r="A327" s="208" t="s">
        <v>763</v>
      </c>
      <c r="B327" s="170">
        <v>318</v>
      </c>
      <c r="C327" s="218">
        <v>12372576</v>
      </c>
      <c r="D327" s="218" t="s">
        <v>867</v>
      </c>
      <c r="E327" s="218">
        <v>69511</v>
      </c>
      <c r="F327" s="218">
        <v>1094000</v>
      </c>
      <c r="G327" s="218" t="s">
        <v>867</v>
      </c>
      <c r="H327" s="218">
        <v>13536087</v>
      </c>
      <c r="I327" s="218"/>
      <c r="J327" s="218">
        <v>12681890</v>
      </c>
      <c r="K327" s="218">
        <v>128675</v>
      </c>
      <c r="L327" s="233">
        <v>3.539998461112706</v>
      </c>
      <c r="M327" s="218">
        <v>70095</v>
      </c>
      <c r="N327" s="233">
        <v>0.840154795643855</v>
      </c>
      <c r="O327" s="218">
        <v>1097410.78</v>
      </c>
      <c r="P327" t="s">
        <v>867</v>
      </c>
      <c r="Q327" s="233">
        <v>0.3117714808043901</v>
      </c>
      <c r="R327" s="218">
        <v>13978070.78</v>
      </c>
      <c r="S327"/>
      <c r="T327" s="234">
        <v>441983.77999999933</v>
      </c>
      <c r="U327" s="233">
        <v>3.27</v>
      </c>
      <c r="W327" s="219"/>
    </row>
    <row r="328" spans="1:23" ht="12.75">
      <c r="A328" s="208" t="s">
        <v>764</v>
      </c>
      <c r="B328" s="170">
        <v>319</v>
      </c>
      <c r="C328" s="218">
        <v>2332852</v>
      </c>
      <c r="D328" s="218" t="s">
        <v>872</v>
      </c>
      <c r="E328" s="218">
        <v>293481</v>
      </c>
      <c r="F328" s="218">
        <v>114285.76</v>
      </c>
      <c r="G328" s="218" t="s">
        <v>872</v>
      </c>
      <c r="H328" s="218">
        <v>2740618.76</v>
      </c>
      <c r="I328" s="218"/>
      <c r="J328" s="218">
        <v>2332852</v>
      </c>
      <c r="K328" s="218">
        <v>0</v>
      </c>
      <c r="L328" s="233">
        <v>0</v>
      </c>
      <c r="M328" s="218">
        <v>289689</v>
      </c>
      <c r="N328" s="233">
        <v>-1.2920768295051468</v>
      </c>
      <c r="O328" s="218">
        <v>121940.03000000001</v>
      </c>
      <c r="P328" t="s">
        <v>872</v>
      </c>
      <c r="Q328" s="233">
        <v>6.697483571006588</v>
      </c>
      <c r="R328" s="218">
        <v>2744481.03</v>
      </c>
      <c r="S328"/>
      <c r="T328" s="234">
        <v>3862.2700000000186</v>
      </c>
      <c r="U328" s="233">
        <v>0.13999999999999999</v>
      </c>
      <c r="W328" s="219"/>
    </row>
    <row r="329" spans="1:23" ht="12.75">
      <c r="A329" s="208" t="s">
        <v>765</v>
      </c>
      <c r="B329" s="170">
        <v>320</v>
      </c>
      <c r="C329" s="218">
        <v>12130260</v>
      </c>
      <c r="D329" s="218" t="s">
        <v>867</v>
      </c>
      <c r="E329" s="218">
        <v>445911</v>
      </c>
      <c r="F329" s="218">
        <v>615929</v>
      </c>
      <c r="G329" s="218" t="s">
        <v>867</v>
      </c>
      <c r="H329" s="218">
        <v>13192100</v>
      </c>
      <c r="I329" s="218"/>
      <c r="J329" s="218">
        <v>12433517</v>
      </c>
      <c r="K329" s="218">
        <v>188019</v>
      </c>
      <c r="L329" s="233">
        <v>4.050003874607799</v>
      </c>
      <c r="M329" s="218">
        <v>457783</v>
      </c>
      <c r="N329" s="233">
        <v>2.6624146971032334</v>
      </c>
      <c r="O329" s="218">
        <v>581736.85</v>
      </c>
      <c r="P329" t="s">
        <v>867</v>
      </c>
      <c r="Q329" s="233">
        <v>-5.551313544255916</v>
      </c>
      <c r="R329" s="218">
        <v>13661055.85</v>
      </c>
      <c r="S329"/>
      <c r="T329" s="234">
        <v>468955.8499999996</v>
      </c>
      <c r="U329" s="233">
        <v>3.55</v>
      </c>
      <c r="W329" s="219"/>
    </row>
    <row r="330" spans="1:23" ht="12.75">
      <c r="A330" s="208" t="s">
        <v>766</v>
      </c>
      <c r="B330" s="170">
        <v>321</v>
      </c>
      <c r="C330" s="218">
        <v>17321101</v>
      </c>
      <c r="D330" s="218" t="s">
        <v>867</v>
      </c>
      <c r="E330" s="218">
        <v>823825</v>
      </c>
      <c r="F330" s="218">
        <v>2122000</v>
      </c>
      <c r="G330" s="218" t="s">
        <v>867</v>
      </c>
      <c r="H330" s="218">
        <v>20266926</v>
      </c>
      <c r="I330" s="218"/>
      <c r="J330" s="218">
        <v>17754129</v>
      </c>
      <c r="K330" s="218">
        <v>254620</v>
      </c>
      <c r="L330" s="233">
        <v>3.970001675990458</v>
      </c>
      <c r="M330" s="218">
        <v>846068</v>
      </c>
      <c r="N330" s="233">
        <v>2.6999666191242073</v>
      </c>
      <c r="O330" s="218">
        <v>2240500</v>
      </c>
      <c r="P330" t="s">
        <v>867</v>
      </c>
      <c r="Q330" s="233">
        <v>5.58435438265787</v>
      </c>
      <c r="R330" s="218">
        <v>21095317</v>
      </c>
      <c r="S330"/>
      <c r="T330" s="234">
        <v>828391</v>
      </c>
      <c r="U330" s="233">
        <v>4.09</v>
      </c>
      <c r="W330" s="219"/>
    </row>
    <row r="331" spans="1:23" ht="12.75">
      <c r="A331" s="208" t="s">
        <v>861</v>
      </c>
      <c r="B331" s="170">
        <v>322</v>
      </c>
      <c r="C331" s="218">
        <v>24195675</v>
      </c>
      <c r="D331" s="218" t="s">
        <v>867</v>
      </c>
      <c r="E331" s="218">
        <v>708269</v>
      </c>
      <c r="F331" s="218">
        <v>1920435</v>
      </c>
      <c r="G331" s="218" t="s">
        <v>867</v>
      </c>
      <c r="H331" s="218">
        <v>26824379</v>
      </c>
      <c r="I331" s="218"/>
      <c r="J331" s="218">
        <v>24800567</v>
      </c>
      <c r="K331" s="218">
        <v>662961</v>
      </c>
      <c r="L331" s="233">
        <v>5.239998470801083</v>
      </c>
      <c r="M331" s="218">
        <v>730583</v>
      </c>
      <c r="N331" s="233">
        <v>3.150497904044932</v>
      </c>
      <c r="O331" s="218">
        <v>2139299.52</v>
      </c>
      <c r="P331" t="s">
        <v>867</v>
      </c>
      <c r="Q331" s="233">
        <v>11.39661170516055</v>
      </c>
      <c r="R331" s="218">
        <v>28333410.52</v>
      </c>
      <c r="S331"/>
      <c r="T331" s="234">
        <v>1509031.5199999996</v>
      </c>
      <c r="U331" s="233">
        <v>5.63</v>
      </c>
      <c r="W331" s="219"/>
    </row>
    <row r="332" spans="1:23" ht="12.75">
      <c r="A332" s="208" t="s">
        <v>862</v>
      </c>
      <c r="B332" s="170">
        <v>323</v>
      </c>
      <c r="C332" s="218">
        <v>5907603</v>
      </c>
      <c r="D332" s="218" t="s">
        <v>867</v>
      </c>
      <c r="E332" s="218">
        <v>550766</v>
      </c>
      <c r="F332" s="218">
        <v>446600</v>
      </c>
      <c r="G332" s="218" t="s">
        <v>867</v>
      </c>
      <c r="H332" s="218">
        <v>6904969</v>
      </c>
      <c r="I332" s="218"/>
      <c r="J332" s="218">
        <v>6055293</v>
      </c>
      <c r="K332" s="218">
        <v>122878</v>
      </c>
      <c r="L332" s="233">
        <v>4.579996319996452</v>
      </c>
      <c r="M332" s="218">
        <v>568128</v>
      </c>
      <c r="N332" s="233">
        <v>3.152336927116053</v>
      </c>
      <c r="O332" s="218">
        <v>600000</v>
      </c>
      <c r="P332" t="s">
        <v>867</v>
      </c>
      <c r="Q332" s="233">
        <v>34.34841021047917</v>
      </c>
      <c r="R332" s="218">
        <v>7346299</v>
      </c>
      <c r="S332"/>
      <c r="T332" s="234">
        <v>441330</v>
      </c>
      <c r="U332" s="233">
        <v>6.39</v>
      </c>
      <c r="W332" s="219"/>
    </row>
    <row r="333" spans="1:23" ht="12.75">
      <c r="A333" s="208" t="s">
        <v>769</v>
      </c>
      <c r="B333" s="170">
        <v>324</v>
      </c>
      <c r="C333" s="218">
        <v>11305610</v>
      </c>
      <c r="D333" s="218" t="s">
        <v>867</v>
      </c>
      <c r="E333" s="218">
        <v>353273</v>
      </c>
      <c r="F333" s="218">
        <v>802100.2</v>
      </c>
      <c r="G333" s="218" t="s">
        <v>867</v>
      </c>
      <c r="H333" s="218">
        <v>12460983.2</v>
      </c>
      <c r="I333" s="218"/>
      <c r="J333" s="218">
        <v>11588250</v>
      </c>
      <c r="K333" s="218">
        <v>178629</v>
      </c>
      <c r="L333" s="233">
        <v>4.08000099065862</v>
      </c>
      <c r="M333" s="218">
        <v>357003</v>
      </c>
      <c r="N333" s="233">
        <v>1.055840667132784</v>
      </c>
      <c r="O333" s="218">
        <v>807432</v>
      </c>
      <c r="P333" t="s">
        <v>867</v>
      </c>
      <c r="Q333" s="233">
        <v>0.6647299177833451</v>
      </c>
      <c r="R333" s="218">
        <v>12931314</v>
      </c>
      <c r="S333"/>
      <c r="T333" s="234">
        <v>470330.80000000075</v>
      </c>
      <c r="U333" s="233">
        <v>3.7699999999999996</v>
      </c>
      <c r="W333" s="219"/>
    </row>
    <row r="334" spans="1:23" ht="12.75">
      <c r="A334" s="208" t="s">
        <v>863</v>
      </c>
      <c r="B334" s="170">
        <v>325</v>
      </c>
      <c r="C334" s="218">
        <v>70938030</v>
      </c>
      <c r="D334" s="218" t="s">
        <v>867</v>
      </c>
      <c r="E334" s="218">
        <v>3706322</v>
      </c>
      <c r="F334" s="218">
        <v>4821000</v>
      </c>
      <c r="G334" s="218" t="s">
        <v>867</v>
      </c>
      <c r="H334" s="218">
        <v>79465352</v>
      </c>
      <c r="I334" s="218"/>
      <c r="J334" s="218">
        <v>70938030</v>
      </c>
      <c r="K334" s="218">
        <v>0</v>
      </c>
      <c r="L334" s="233">
        <v>0</v>
      </c>
      <c r="M334" s="218">
        <v>3806235</v>
      </c>
      <c r="N334" s="233">
        <v>2.69574526983894</v>
      </c>
      <c r="O334" s="218">
        <v>5408000</v>
      </c>
      <c r="P334" t="s">
        <v>867</v>
      </c>
      <c r="Q334" s="233">
        <v>12.175897116780751</v>
      </c>
      <c r="R334" s="218">
        <v>80152265</v>
      </c>
      <c r="S334"/>
      <c r="T334" s="234">
        <v>686913</v>
      </c>
      <c r="U334" s="233">
        <v>0.86</v>
      </c>
      <c r="W334" s="219"/>
    </row>
    <row r="335" spans="1:23" ht="12.75">
      <c r="A335" s="208" t="s">
        <v>864</v>
      </c>
      <c r="B335" s="170">
        <v>326</v>
      </c>
      <c r="C335" s="218">
        <v>5926880</v>
      </c>
      <c r="D335" s="218" t="s">
        <v>867</v>
      </c>
      <c r="E335" s="218">
        <v>170422</v>
      </c>
      <c r="F335" s="218">
        <v>297500</v>
      </c>
      <c r="G335" s="218" t="s">
        <v>867</v>
      </c>
      <c r="H335" s="218">
        <v>6394802</v>
      </c>
      <c r="I335" s="218"/>
      <c r="J335" s="218">
        <v>6075052</v>
      </c>
      <c r="K335" s="218">
        <v>53935</v>
      </c>
      <c r="L335" s="233">
        <v>3.4100066139351566</v>
      </c>
      <c r="M335" s="218">
        <v>173778</v>
      </c>
      <c r="N335" s="233">
        <v>1.969229324852425</v>
      </c>
      <c r="O335" s="218">
        <v>280500</v>
      </c>
      <c r="P335" t="s">
        <v>867</v>
      </c>
      <c r="Q335" s="233">
        <v>-5.714285714285714</v>
      </c>
      <c r="R335" s="218">
        <v>6583265</v>
      </c>
      <c r="S335"/>
      <c r="T335" s="234">
        <v>188463</v>
      </c>
      <c r="U335" s="233">
        <v>2.9499999999999997</v>
      </c>
      <c r="W335" s="219"/>
    </row>
    <row r="336" spans="1:23" ht="12.75">
      <c r="A336" s="208" t="s">
        <v>772</v>
      </c>
      <c r="B336" s="170">
        <v>327</v>
      </c>
      <c r="C336" s="218">
        <v>11712744</v>
      </c>
      <c r="D336" s="218" t="s">
        <v>867</v>
      </c>
      <c r="E336" s="218">
        <v>957625</v>
      </c>
      <c r="F336" s="218">
        <v>849137</v>
      </c>
      <c r="G336" s="218" t="s">
        <v>867</v>
      </c>
      <c r="H336" s="218">
        <v>13519506</v>
      </c>
      <c r="I336" s="218"/>
      <c r="J336" s="218">
        <v>12005563</v>
      </c>
      <c r="K336" s="218">
        <v>167492</v>
      </c>
      <c r="L336" s="233">
        <v>3.930001372863609</v>
      </c>
      <c r="M336" s="218">
        <v>990278</v>
      </c>
      <c r="N336" s="233">
        <v>3.409789844667798</v>
      </c>
      <c r="O336" s="218">
        <v>838650</v>
      </c>
      <c r="P336" t="s">
        <v>867</v>
      </c>
      <c r="Q336" s="233">
        <v>-1.235018613015332</v>
      </c>
      <c r="R336" s="218">
        <v>14001983</v>
      </c>
      <c r="S336"/>
      <c r="T336" s="234">
        <v>482477</v>
      </c>
      <c r="U336" s="233">
        <v>3.5700000000000003</v>
      </c>
      <c r="W336" s="219"/>
    </row>
    <row r="337" spans="1:23" ht="12.75">
      <c r="A337" s="208" t="s">
        <v>773</v>
      </c>
      <c r="B337" s="170">
        <v>328</v>
      </c>
      <c r="C337" s="218">
        <v>84338470</v>
      </c>
      <c r="D337" s="218" t="s">
        <v>867</v>
      </c>
      <c r="E337" s="218">
        <v>1299179</v>
      </c>
      <c r="F337" s="218">
        <v>5775625.26</v>
      </c>
      <c r="G337" s="218" t="s">
        <v>867</v>
      </c>
      <c r="H337" s="218">
        <v>91413274.26</v>
      </c>
      <c r="I337" s="218"/>
      <c r="J337" s="218">
        <v>86446932</v>
      </c>
      <c r="K337" s="218">
        <v>1922917</v>
      </c>
      <c r="L337" s="233">
        <v>4.780000158883603</v>
      </c>
      <c r="M337" s="218">
        <v>1336392</v>
      </c>
      <c r="N337" s="233">
        <v>2.864347407093249</v>
      </c>
      <c r="O337" s="218">
        <v>5978068.6</v>
      </c>
      <c r="P337" t="s">
        <v>867</v>
      </c>
      <c r="Q337" s="233">
        <v>3.505132879760275</v>
      </c>
      <c r="R337" s="218">
        <v>95684309.6</v>
      </c>
      <c r="S337"/>
      <c r="T337" s="234">
        <v>4271035.339999989</v>
      </c>
      <c r="U337" s="233">
        <v>4.67</v>
      </c>
      <c r="W337" s="219"/>
    </row>
    <row r="338" spans="1:23" ht="12.75">
      <c r="A338" s="208" t="s">
        <v>774</v>
      </c>
      <c r="B338" s="170">
        <v>329</v>
      </c>
      <c r="C338" s="218">
        <v>78163668</v>
      </c>
      <c r="D338" s="218" t="s">
        <v>867</v>
      </c>
      <c r="E338" s="218">
        <v>6620853</v>
      </c>
      <c r="F338" s="218">
        <v>11152102</v>
      </c>
      <c r="G338" s="218" t="s">
        <v>867</v>
      </c>
      <c r="H338" s="218">
        <v>95936623</v>
      </c>
      <c r="I338" s="218"/>
      <c r="J338" s="218">
        <v>80117760</v>
      </c>
      <c r="K338" s="218">
        <v>1375681</v>
      </c>
      <c r="L338" s="233">
        <v>4.260000950825389</v>
      </c>
      <c r="M338" s="218">
        <v>6798590</v>
      </c>
      <c r="N338" s="233">
        <v>2.684503039109915</v>
      </c>
      <c r="O338" s="218">
        <v>11370625</v>
      </c>
      <c r="P338" t="s">
        <v>867</v>
      </c>
      <c r="Q338" s="233">
        <v>1.959478132463279</v>
      </c>
      <c r="R338" s="218">
        <v>99662656</v>
      </c>
      <c r="S338"/>
      <c r="T338" s="234">
        <v>3726033</v>
      </c>
      <c r="U338" s="233">
        <v>3.88</v>
      </c>
      <c r="W338" s="219"/>
    </row>
    <row r="339" spans="1:23" ht="12.75">
      <c r="A339" s="208" t="s">
        <v>775</v>
      </c>
      <c r="B339" s="170">
        <v>330</v>
      </c>
      <c r="C339" s="218">
        <v>67779681</v>
      </c>
      <c r="D339" s="218" t="s">
        <v>867</v>
      </c>
      <c r="E339" s="218">
        <v>2197609</v>
      </c>
      <c r="F339" s="218">
        <v>6894731.430000001</v>
      </c>
      <c r="G339" s="218" t="s">
        <v>867</v>
      </c>
      <c r="H339" s="218">
        <v>76872021.43</v>
      </c>
      <c r="I339" s="218"/>
      <c r="J339" s="218">
        <v>69474173</v>
      </c>
      <c r="K339" s="218">
        <v>623573</v>
      </c>
      <c r="L339" s="233">
        <v>3.4199998669217697</v>
      </c>
      <c r="M339" s="218">
        <v>2256941</v>
      </c>
      <c r="N339" s="233">
        <v>2.6998433297278996</v>
      </c>
      <c r="O339" s="218">
        <v>7043700.64</v>
      </c>
      <c r="P339" t="s">
        <v>867</v>
      </c>
      <c r="Q339" s="233">
        <v>2.160623825778215</v>
      </c>
      <c r="R339" s="218">
        <v>79398387.64</v>
      </c>
      <c r="S339"/>
      <c r="T339" s="234">
        <v>2526366.2099999934</v>
      </c>
      <c r="U339" s="233">
        <v>3.29</v>
      </c>
      <c r="W339" s="219"/>
    </row>
    <row r="340" spans="1:23" ht="12.75">
      <c r="A340" s="208" t="s">
        <v>776</v>
      </c>
      <c r="B340" s="170">
        <v>331</v>
      </c>
      <c r="C340" s="218">
        <v>3881839</v>
      </c>
      <c r="D340" s="218" t="s">
        <v>867</v>
      </c>
      <c r="E340" s="218">
        <v>150956</v>
      </c>
      <c r="F340" s="218">
        <v>310800</v>
      </c>
      <c r="G340" s="218" t="s">
        <v>867</v>
      </c>
      <c r="H340" s="218">
        <v>4343595</v>
      </c>
      <c r="I340" s="218"/>
      <c r="J340" s="218">
        <v>3978885</v>
      </c>
      <c r="K340" s="218">
        <v>54346</v>
      </c>
      <c r="L340" s="233">
        <v>3.9000071873150843</v>
      </c>
      <c r="M340" s="218">
        <v>154999</v>
      </c>
      <c r="N340" s="233">
        <v>2.6782638649672754</v>
      </c>
      <c r="O340" s="218">
        <v>310800</v>
      </c>
      <c r="P340" t="s">
        <v>867</v>
      </c>
      <c r="Q340" s="233">
        <v>0</v>
      </c>
      <c r="R340" s="218">
        <v>4499030</v>
      </c>
      <c r="S340"/>
      <c r="T340" s="234">
        <v>155435</v>
      </c>
      <c r="U340" s="233">
        <v>3.58</v>
      </c>
      <c r="W340" s="219"/>
    </row>
    <row r="341" spans="1:23" ht="12.75">
      <c r="A341" s="208" t="s">
        <v>777</v>
      </c>
      <c r="B341" s="170">
        <v>332</v>
      </c>
      <c r="C341" s="218">
        <v>15585761</v>
      </c>
      <c r="D341" s="218" t="s">
        <v>867</v>
      </c>
      <c r="E341" s="218">
        <v>807280</v>
      </c>
      <c r="F341" s="218">
        <v>1462134.41</v>
      </c>
      <c r="G341" s="218" t="s">
        <v>867</v>
      </c>
      <c r="H341" s="218">
        <v>17855175.41</v>
      </c>
      <c r="I341" s="218"/>
      <c r="J341" s="218">
        <v>15975405</v>
      </c>
      <c r="K341" s="218">
        <v>333535</v>
      </c>
      <c r="L341" s="233">
        <v>4.639998008438599</v>
      </c>
      <c r="M341" s="218">
        <v>835128</v>
      </c>
      <c r="N341" s="233">
        <v>3.449608562085026</v>
      </c>
      <c r="O341" s="218">
        <v>1543000</v>
      </c>
      <c r="P341" t="s">
        <v>867</v>
      </c>
      <c r="Q341" s="233">
        <v>5.530653642164135</v>
      </c>
      <c r="R341" s="218">
        <v>18687068</v>
      </c>
      <c r="S341"/>
      <c r="T341" s="234">
        <v>831892.5899999999</v>
      </c>
      <c r="U341" s="233">
        <v>4.66</v>
      </c>
      <c r="W341" s="219"/>
    </row>
    <row r="342" spans="1:23" ht="12.75">
      <c r="A342" s="208" t="s">
        <v>778</v>
      </c>
      <c r="B342" s="170">
        <v>333</v>
      </c>
      <c r="C342" s="218">
        <v>72273886</v>
      </c>
      <c r="D342" s="218" t="s">
        <v>867</v>
      </c>
      <c r="E342" s="218">
        <v>386769</v>
      </c>
      <c r="F342" s="218">
        <v>2916714</v>
      </c>
      <c r="G342" s="218" t="s">
        <v>867</v>
      </c>
      <c r="H342" s="218">
        <v>75577369</v>
      </c>
      <c r="I342" s="218"/>
      <c r="J342" s="218">
        <v>74080733</v>
      </c>
      <c r="K342" s="218">
        <v>1358749</v>
      </c>
      <c r="L342" s="233">
        <v>4.379999713866223</v>
      </c>
      <c r="M342" s="218">
        <v>397212</v>
      </c>
      <c r="N342" s="233">
        <v>2.7000612768862036</v>
      </c>
      <c r="O342" s="218">
        <v>3378136</v>
      </c>
      <c r="P342" t="s">
        <v>867</v>
      </c>
      <c r="Q342" s="233">
        <v>15.819926122341785</v>
      </c>
      <c r="R342" s="218">
        <v>79214830</v>
      </c>
      <c r="S342"/>
      <c r="T342" s="234">
        <v>3637461</v>
      </c>
      <c r="U342" s="233">
        <v>4.81</v>
      </c>
      <c r="W342" s="219"/>
    </row>
    <row r="343" spans="1:23" ht="12.75">
      <c r="A343" s="208" t="s">
        <v>779</v>
      </c>
      <c r="B343" s="170">
        <v>334</v>
      </c>
      <c r="C343" s="218">
        <v>26458282</v>
      </c>
      <c r="D343" s="218" t="s">
        <v>872</v>
      </c>
      <c r="E343" s="218">
        <v>2096012</v>
      </c>
      <c r="F343" s="218">
        <v>3491612</v>
      </c>
      <c r="G343" s="218" t="s">
        <v>872</v>
      </c>
      <c r="H343" s="218">
        <v>32045906</v>
      </c>
      <c r="I343" s="218"/>
      <c r="J343" s="218">
        <v>27119739</v>
      </c>
      <c r="K343" s="218">
        <v>449791</v>
      </c>
      <c r="L343" s="233">
        <v>4.200000589607443</v>
      </c>
      <c r="M343" s="218">
        <v>1933297</v>
      </c>
      <c r="N343" s="233">
        <v>-7.763075783917268</v>
      </c>
      <c r="O343" s="218">
        <v>3601960</v>
      </c>
      <c r="P343" t="s">
        <v>872</v>
      </c>
      <c r="Q343" s="233">
        <v>3.1603740621810212</v>
      </c>
      <c r="R343" s="218">
        <v>33104787</v>
      </c>
      <c r="S343"/>
      <c r="T343" s="234">
        <v>1058881</v>
      </c>
      <c r="U343" s="233">
        <v>3.3000000000000003</v>
      </c>
      <c r="W343" s="219"/>
    </row>
    <row r="344" spans="1:23" ht="12.75">
      <c r="A344" s="208" t="s">
        <v>780</v>
      </c>
      <c r="B344" s="170">
        <v>335</v>
      </c>
      <c r="C344" s="218">
        <v>68206120</v>
      </c>
      <c r="D344" s="218" t="s">
        <v>867</v>
      </c>
      <c r="E344" s="218">
        <v>754341</v>
      </c>
      <c r="F344" s="218">
        <v>2973415</v>
      </c>
      <c r="G344" s="218" t="s">
        <v>867</v>
      </c>
      <c r="H344" s="218">
        <v>71933876</v>
      </c>
      <c r="I344" s="218"/>
      <c r="J344" s="218">
        <v>69911273</v>
      </c>
      <c r="K344" s="218">
        <v>1780180</v>
      </c>
      <c r="L344" s="233">
        <v>5.110000392926617</v>
      </c>
      <c r="M344" s="218">
        <v>774708</v>
      </c>
      <c r="N344" s="233">
        <v>2.699972558829495</v>
      </c>
      <c r="O344" s="218">
        <v>2848915</v>
      </c>
      <c r="P344" t="s">
        <v>867</v>
      </c>
      <c r="Q344" s="233">
        <v>-4.1871047263836365</v>
      </c>
      <c r="R344" s="218">
        <v>75315076</v>
      </c>
      <c r="S344"/>
      <c r="T344" s="234">
        <v>3381200</v>
      </c>
      <c r="U344" s="233">
        <v>4.7</v>
      </c>
      <c r="W344" s="219"/>
    </row>
    <row r="345" spans="1:23" ht="12.75">
      <c r="A345" s="208" t="s">
        <v>781</v>
      </c>
      <c r="B345" s="170">
        <v>336</v>
      </c>
      <c r="C345" s="218">
        <v>106743622</v>
      </c>
      <c r="D345" s="218" t="s">
        <v>867</v>
      </c>
      <c r="E345" s="218">
        <v>9032977</v>
      </c>
      <c r="F345" s="218">
        <v>8847100</v>
      </c>
      <c r="G345" s="218" t="s">
        <v>867</v>
      </c>
      <c r="H345" s="218">
        <v>124623699</v>
      </c>
      <c r="I345" s="218"/>
      <c r="J345" s="218">
        <v>109412213</v>
      </c>
      <c r="K345" s="218">
        <v>1878688</v>
      </c>
      <c r="L345" s="233">
        <v>4.260000658399993</v>
      </c>
      <c r="M345" s="218">
        <v>9278600</v>
      </c>
      <c r="N345" s="233">
        <v>2.719181062898754</v>
      </c>
      <c r="O345" s="218">
        <v>10277635</v>
      </c>
      <c r="P345" t="s">
        <v>867</v>
      </c>
      <c r="Q345" s="233">
        <v>16.16953578008613</v>
      </c>
      <c r="R345" s="218">
        <v>130847136</v>
      </c>
      <c r="S345"/>
      <c r="T345" s="234">
        <v>6223437</v>
      </c>
      <c r="U345" s="233">
        <v>4.99</v>
      </c>
      <c r="W345" s="219"/>
    </row>
    <row r="346" spans="1:23" ht="12.75">
      <c r="A346" s="208" t="s">
        <v>782</v>
      </c>
      <c r="B346" s="170">
        <v>337</v>
      </c>
      <c r="C346" s="218">
        <v>4725089</v>
      </c>
      <c r="D346" s="218" t="s">
        <v>867</v>
      </c>
      <c r="E346" s="218">
        <v>169564</v>
      </c>
      <c r="F346" s="218">
        <v>311000</v>
      </c>
      <c r="G346" s="218" t="s">
        <v>867</v>
      </c>
      <c r="H346" s="218">
        <v>5205653</v>
      </c>
      <c r="I346" s="218"/>
      <c r="J346" s="218">
        <v>4843216</v>
      </c>
      <c r="K346" s="218">
        <v>99699</v>
      </c>
      <c r="L346" s="233">
        <v>4.609987240451979</v>
      </c>
      <c r="M346" s="218">
        <v>172807</v>
      </c>
      <c r="N346" s="233">
        <v>1.912552192682409</v>
      </c>
      <c r="O346" s="218">
        <v>310000</v>
      </c>
      <c r="P346" t="s">
        <v>867</v>
      </c>
      <c r="Q346" s="233">
        <v>-0.3215434083601286</v>
      </c>
      <c r="R346" s="218">
        <v>5425722</v>
      </c>
      <c r="S346"/>
      <c r="T346" s="234">
        <v>220069</v>
      </c>
      <c r="U346" s="233">
        <v>4.2299999999999995</v>
      </c>
      <c r="W346" s="219"/>
    </row>
    <row r="347" spans="1:23" ht="12.75">
      <c r="A347" s="208" t="s">
        <v>783</v>
      </c>
      <c r="B347" s="170">
        <v>338</v>
      </c>
      <c r="C347" s="218">
        <v>24610630</v>
      </c>
      <c r="D347" s="218" t="s">
        <v>867</v>
      </c>
      <c r="E347" s="218">
        <v>2503743</v>
      </c>
      <c r="F347" s="218">
        <v>2223500</v>
      </c>
      <c r="G347" s="218" t="s">
        <v>867</v>
      </c>
      <c r="H347" s="218">
        <v>29337873</v>
      </c>
      <c r="I347" s="218"/>
      <c r="J347" s="218">
        <v>25225896</v>
      </c>
      <c r="K347" s="218">
        <v>305172</v>
      </c>
      <c r="L347" s="233">
        <v>3.7400017797187637</v>
      </c>
      <c r="M347" s="218">
        <v>2571344</v>
      </c>
      <c r="N347" s="233">
        <v>2.6999975636477065</v>
      </c>
      <c r="O347" s="218">
        <v>2435000</v>
      </c>
      <c r="P347" t="s">
        <v>867</v>
      </c>
      <c r="Q347" s="233">
        <v>9.512030582415111</v>
      </c>
      <c r="R347" s="218">
        <v>30537412</v>
      </c>
      <c r="S347"/>
      <c r="T347" s="234">
        <v>1199539</v>
      </c>
      <c r="U347" s="233">
        <v>4.09</v>
      </c>
      <c r="W347" s="219"/>
    </row>
    <row r="348" spans="1:23" ht="12.75">
      <c r="A348" s="208" t="s">
        <v>784</v>
      </c>
      <c r="B348" s="170">
        <v>339</v>
      </c>
      <c r="C348" s="218">
        <v>34268070</v>
      </c>
      <c r="D348" s="218" t="s">
        <v>867</v>
      </c>
      <c r="E348" s="218">
        <v>1515969</v>
      </c>
      <c r="F348" s="218">
        <v>2449591.4</v>
      </c>
      <c r="G348" s="218" t="s">
        <v>867</v>
      </c>
      <c r="H348" s="218">
        <v>38233630.4</v>
      </c>
      <c r="I348" s="218"/>
      <c r="J348" s="218">
        <v>35124772</v>
      </c>
      <c r="K348" s="218">
        <v>448912</v>
      </c>
      <c r="L348" s="233">
        <v>3.8100015553837725</v>
      </c>
      <c r="M348" s="218">
        <v>1556584</v>
      </c>
      <c r="N348" s="233">
        <v>2.6791444943795026</v>
      </c>
      <c r="O348" s="218">
        <v>2542768</v>
      </c>
      <c r="P348" t="s">
        <v>867</v>
      </c>
      <c r="Q348" s="233">
        <v>3.8037609047778376</v>
      </c>
      <c r="R348" s="218">
        <v>39673036</v>
      </c>
      <c r="S348"/>
      <c r="T348" s="234">
        <v>1439405.6000000015</v>
      </c>
      <c r="U348" s="233">
        <v>3.7600000000000002</v>
      </c>
      <c r="W348" s="219"/>
    </row>
    <row r="349" spans="1:23" ht="12.75">
      <c r="A349" s="208" t="s">
        <v>785</v>
      </c>
      <c r="B349" s="170">
        <v>340</v>
      </c>
      <c r="C349" s="218">
        <v>5124923</v>
      </c>
      <c r="D349" s="218" t="s">
        <v>867</v>
      </c>
      <c r="E349" s="218">
        <v>320504</v>
      </c>
      <c r="F349" s="218">
        <v>355000</v>
      </c>
      <c r="G349" s="218" t="s">
        <v>867</v>
      </c>
      <c r="H349" s="218">
        <v>5800427</v>
      </c>
      <c r="I349" s="218"/>
      <c r="J349" s="218">
        <v>5253046</v>
      </c>
      <c r="K349" s="218">
        <v>58937</v>
      </c>
      <c r="L349" s="233">
        <v>3.6500060586276124</v>
      </c>
      <c r="M349" s="218">
        <v>328740</v>
      </c>
      <c r="N349" s="233">
        <v>2.5697027182188052</v>
      </c>
      <c r="O349" s="218">
        <v>361000</v>
      </c>
      <c r="P349" t="s">
        <v>867</v>
      </c>
      <c r="Q349" s="233">
        <v>1.6901408450704225</v>
      </c>
      <c r="R349" s="218">
        <v>6001723</v>
      </c>
      <c r="S349"/>
      <c r="T349" s="234">
        <v>201296</v>
      </c>
      <c r="U349" s="233">
        <v>3.47</v>
      </c>
      <c r="W349" s="219"/>
    </row>
    <row r="350" spans="1:23" ht="12.75">
      <c r="A350" s="208" t="s">
        <v>786</v>
      </c>
      <c r="B350" s="170">
        <v>341</v>
      </c>
      <c r="C350" s="218">
        <v>15820771</v>
      </c>
      <c r="D350" s="218" t="s">
        <v>867</v>
      </c>
      <c r="E350" s="218">
        <v>1160430</v>
      </c>
      <c r="F350" s="218">
        <v>1399700</v>
      </c>
      <c r="G350" s="218" t="s">
        <v>867</v>
      </c>
      <c r="H350" s="218">
        <v>18380901</v>
      </c>
      <c r="I350" s="218"/>
      <c r="J350" s="218">
        <v>16216290</v>
      </c>
      <c r="K350" s="218">
        <v>191431</v>
      </c>
      <c r="L350" s="233">
        <v>3.7099961816020217</v>
      </c>
      <c r="M350" s="218">
        <v>1157720</v>
      </c>
      <c r="N350" s="233">
        <v>-0.23353412097239817</v>
      </c>
      <c r="O350" s="218">
        <v>1436360</v>
      </c>
      <c r="P350" t="s">
        <v>867</v>
      </c>
      <c r="Q350" s="233">
        <v>2.6191326712867045</v>
      </c>
      <c r="R350" s="218">
        <v>19001801</v>
      </c>
      <c r="S350"/>
      <c r="T350" s="234">
        <v>620900</v>
      </c>
      <c r="U350" s="233">
        <v>3.38</v>
      </c>
      <c r="W350" s="219"/>
    </row>
    <row r="351" spans="1:23" ht="12.75">
      <c r="A351" s="208" t="s">
        <v>787</v>
      </c>
      <c r="B351" s="170">
        <v>342</v>
      </c>
      <c r="C351" s="218">
        <v>80382294</v>
      </c>
      <c r="D351" s="218" t="s">
        <v>867</v>
      </c>
      <c r="E351" s="218">
        <v>2571070</v>
      </c>
      <c r="F351" s="218">
        <v>6124915</v>
      </c>
      <c r="G351" s="218" t="s">
        <v>867</v>
      </c>
      <c r="H351" s="218">
        <v>89078279</v>
      </c>
      <c r="I351" s="218"/>
      <c r="J351" s="218">
        <v>82391851</v>
      </c>
      <c r="K351" s="218">
        <v>1961328</v>
      </c>
      <c r="L351" s="233">
        <v>4.939999597423781</v>
      </c>
      <c r="M351" s="218">
        <v>2640489</v>
      </c>
      <c r="N351" s="233">
        <v>2.700004278374373</v>
      </c>
      <c r="O351" s="218">
        <v>5798000</v>
      </c>
      <c r="P351" t="s">
        <v>867</v>
      </c>
      <c r="Q351" s="233">
        <v>-5.337461826000851</v>
      </c>
      <c r="R351" s="218">
        <v>92791668</v>
      </c>
      <c r="S351"/>
      <c r="T351" s="234">
        <v>3713389</v>
      </c>
      <c r="U351" s="233">
        <v>4.17</v>
      </c>
      <c r="W351" s="219"/>
    </row>
    <row r="352" spans="1:23" ht="12.75">
      <c r="A352" s="208" t="s">
        <v>788</v>
      </c>
      <c r="B352" s="170">
        <v>343</v>
      </c>
      <c r="C352" s="218">
        <v>11371232</v>
      </c>
      <c r="D352" s="218" t="s">
        <v>867</v>
      </c>
      <c r="E352" s="218">
        <v>1816485</v>
      </c>
      <c r="F352" s="218">
        <v>2016695</v>
      </c>
      <c r="G352" s="218" t="s">
        <v>867</v>
      </c>
      <c r="H352" s="218">
        <v>15204412</v>
      </c>
      <c r="I352" s="218"/>
      <c r="J352" s="218">
        <v>11655513</v>
      </c>
      <c r="K352" s="218">
        <v>115987</v>
      </c>
      <c r="L352" s="233">
        <v>3.5200055719556156</v>
      </c>
      <c r="M352" s="218">
        <v>1865423</v>
      </c>
      <c r="N352" s="233">
        <v>2.6941042728126026</v>
      </c>
      <c r="O352" s="218">
        <v>1955530</v>
      </c>
      <c r="P352" t="s">
        <v>867</v>
      </c>
      <c r="Q352" s="233">
        <v>-3.032932595161886</v>
      </c>
      <c r="R352" s="218">
        <v>15592453</v>
      </c>
      <c r="S352"/>
      <c r="T352" s="234">
        <v>388041</v>
      </c>
      <c r="U352" s="233">
        <v>2.55</v>
      </c>
      <c r="W352" s="219"/>
    </row>
    <row r="353" spans="1:23" ht="12.75">
      <c r="A353" s="208" t="s">
        <v>789</v>
      </c>
      <c r="B353" s="170">
        <v>344</v>
      </c>
      <c r="C353" s="218">
        <v>70170068</v>
      </c>
      <c r="D353" s="218" t="s">
        <v>867</v>
      </c>
      <c r="E353" s="218">
        <v>1547855</v>
      </c>
      <c r="F353" s="218">
        <v>4227000</v>
      </c>
      <c r="G353" s="218" t="s">
        <v>867</v>
      </c>
      <c r="H353" s="218">
        <v>75944923</v>
      </c>
      <c r="I353" s="218"/>
      <c r="J353" s="218">
        <v>71924320</v>
      </c>
      <c r="K353" s="218">
        <v>940279</v>
      </c>
      <c r="L353" s="233">
        <v>3.8400005540824043</v>
      </c>
      <c r="M353" s="218">
        <v>1590462</v>
      </c>
      <c r="N353" s="233">
        <v>2.752648019355818</v>
      </c>
      <c r="O353" s="218">
        <v>4516000</v>
      </c>
      <c r="P353" t="s">
        <v>867</v>
      </c>
      <c r="Q353" s="233">
        <v>6.8370002365744025</v>
      </c>
      <c r="R353" s="218">
        <v>78971061</v>
      </c>
      <c r="S353"/>
      <c r="T353" s="234">
        <v>3026138</v>
      </c>
      <c r="U353" s="233">
        <v>3.9800000000000004</v>
      </c>
      <c r="W353" s="219"/>
    </row>
    <row r="354" spans="1:23" ht="12.75">
      <c r="A354" s="208" t="s">
        <v>790</v>
      </c>
      <c r="B354" s="170">
        <v>345</v>
      </c>
      <c r="C354" s="218">
        <v>1729610</v>
      </c>
      <c r="D354" s="218" t="s">
        <v>867</v>
      </c>
      <c r="E354" s="218">
        <v>205137</v>
      </c>
      <c r="F354" s="218">
        <v>157735.65</v>
      </c>
      <c r="G354" s="218" t="s">
        <v>867</v>
      </c>
      <c r="H354" s="218">
        <v>2092482.65</v>
      </c>
      <c r="I354" s="218"/>
      <c r="J354" s="218">
        <v>1772850</v>
      </c>
      <c r="K354" s="218">
        <v>26463</v>
      </c>
      <c r="L354" s="233">
        <v>4.029983637929938</v>
      </c>
      <c r="M354" s="218">
        <v>196571</v>
      </c>
      <c r="N354" s="233">
        <v>-4.175745964891755</v>
      </c>
      <c r="O354" s="218">
        <v>166500</v>
      </c>
      <c r="P354" t="s">
        <v>867</v>
      </c>
      <c r="Q354" s="233">
        <v>5.5563533037712185</v>
      </c>
      <c r="R354" s="218">
        <v>2162384</v>
      </c>
      <c r="S354"/>
      <c r="T354" s="234">
        <v>69901.3500000001</v>
      </c>
      <c r="U354" s="233">
        <v>3.34</v>
      </c>
      <c r="W354" s="219"/>
    </row>
    <row r="355" spans="1:23" ht="12.75">
      <c r="A355" s="208" t="s">
        <v>791</v>
      </c>
      <c r="B355" s="170">
        <v>346</v>
      </c>
      <c r="C355" s="218">
        <v>22379747</v>
      </c>
      <c r="D355" s="218" t="s">
        <v>867</v>
      </c>
      <c r="E355" s="218">
        <v>4358943</v>
      </c>
      <c r="F355" s="218">
        <v>4609587</v>
      </c>
      <c r="G355" s="218" t="s">
        <v>867</v>
      </c>
      <c r="H355" s="218">
        <v>31348277</v>
      </c>
      <c r="I355" s="218"/>
      <c r="J355" s="218">
        <v>22939241</v>
      </c>
      <c r="K355" s="218">
        <v>226035</v>
      </c>
      <c r="L355" s="233">
        <v>3.509999465141407</v>
      </c>
      <c r="M355" s="218">
        <v>4476634</v>
      </c>
      <c r="N355" s="233">
        <v>2.6999894240415623</v>
      </c>
      <c r="O355" s="218">
        <v>4801189</v>
      </c>
      <c r="P355" t="s">
        <v>867</v>
      </c>
      <c r="Q355" s="233">
        <v>4.156597977215746</v>
      </c>
      <c r="R355" s="218">
        <v>32443099</v>
      </c>
      <c r="S355"/>
      <c r="T355" s="234">
        <v>1094822</v>
      </c>
      <c r="U355" s="233">
        <v>3.49</v>
      </c>
      <c r="W355" s="219"/>
    </row>
    <row r="356" spans="1:23" ht="12.75">
      <c r="A356" s="208" t="s">
        <v>792</v>
      </c>
      <c r="B356" s="170">
        <v>347</v>
      </c>
      <c r="C356" s="218">
        <v>126832137</v>
      </c>
      <c r="D356" s="218" t="s">
        <v>867</v>
      </c>
      <c r="E356" s="218">
        <v>6191976</v>
      </c>
      <c r="F356" s="218">
        <v>11700000</v>
      </c>
      <c r="G356" s="218" t="s">
        <v>867</v>
      </c>
      <c r="H356" s="218">
        <v>144724113</v>
      </c>
      <c r="I356" s="218"/>
      <c r="J356" s="218">
        <v>130002940</v>
      </c>
      <c r="K356" s="218">
        <v>3196170</v>
      </c>
      <c r="L356" s="233">
        <v>5.0199997812857164</v>
      </c>
      <c r="M356" s="218">
        <v>6359309</v>
      </c>
      <c r="N356" s="233">
        <v>2.7024168052330952</v>
      </c>
      <c r="O356" s="218">
        <v>11836999.61</v>
      </c>
      <c r="P356" t="s">
        <v>867</v>
      </c>
      <c r="Q356" s="233">
        <v>1.1709368376068325</v>
      </c>
      <c r="R356" s="218">
        <v>151395418.61</v>
      </c>
      <c r="S356"/>
      <c r="T356" s="234">
        <v>6671305.610000014</v>
      </c>
      <c r="U356" s="233">
        <v>4.61</v>
      </c>
      <c r="W356" s="219"/>
    </row>
    <row r="357" spans="1:23" ht="12.75">
      <c r="A357" s="208" t="s">
        <v>793</v>
      </c>
      <c r="B357" s="170">
        <v>348</v>
      </c>
      <c r="C357" s="218">
        <v>321080317</v>
      </c>
      <c r="D357" s="218" t="s">
        <v>867</v>
      </c>
      <c r="E357" s="218">
        <v>43178268</v>
      </c>
      <c r="F357" s="218">
        <v>31735407</v>
      </c>
      <c r="G357" s="218" t="s">
        <v>867</v>
      </c>
      <c r="H357" s="218">
        <v>395993992</v>
      </c>
      <c r="I357" s="218"/>
      <c r="J357" s="218">
        <v>329107325</v>
      </c>
      <c r="K357" s="218">
        <v>6582146</v>
      </c>
      <c r="L357" s="233">
        <v>4.549999868101538</v>
      </c>
      <c r="M357" s="218">
        <v>44314191</v>
      </c>
      <c r="N357" s="233">
        <v>2.630774814774877</v>
      </c>
      <c r="O357" s="218">
        <v>30282009</v>
      </c>
      <c r="P357" t="s">
        <v>867</v>
      </c>
      <c r="Q357" s="233">
        <v>-4.579736443903177</v>
      </c>
      <c r="R357" s="218">
        <v>410285671</v>
      </c>
      <c r="S357"/>
      <c r="T357" s="234">
        <v>14291679</v>
      </c>
      <c r="U357" s="233">
        <v>3.61</v>
      </c>
      <c r="W357" s="219"/>
    </row>
    <row r="358" spans="1:23" ht="12.75">
      <c r="A358" s="208" t="s">
        <v>794</v>
      </c>
      <c r="B358" s="170">
        <v>349</v>
      </c>
      <c r="C358" s="218">
        <v>2662862</v>
      </c>
      <c r="D358" s="218" t="s">
        <v>867</v>
      </c>
      <c r="E358" s="218">
        <v>199422</v>
      </c>
      <c r="F358" s="218">
        <v>109525</v>
      </c>
      <c r="G358" s="218" t="s">
        <v>867</v>
      </c>
      <c r="H358" s="218">
        <v>2971809</v>
      </c>
      <c r="I358" s="218"/>
      <c r="J358" s="218">
        <v>2729434</v>
      </c>
      <c r="K358" s="218">
        <v>19439</v>
      </c>
      <c r="L358" s="233">
        <v>3.2300209323652522</v>
      </c>
      <c r="M358" s="218">
        <v>205291</v>
      </c>
      <c r="N358" s="233">
        <v>2.943005285274443</v>
      </c>
      <c r="O358" s="218">
        <v>109525</v>
      </c>
      <c r="P358" t="s">
        <v>867</v>
      </c>
      <c r="Q358" s="233">
        <v>0</v>
      </c>
      <c r="R358" s="218">
        <v>3063689</v>
      </c>
      <c r="S358"/>
      <c r="T358" s="234">
        <v>91880</v>
      </c>
      <c r="U358" s="233">
        <v>3.09</v>
      </c>
      <c r="W358" s="219"/>
    </row>
    <row r="359" spans="1:23" ht="12.75">
      <c r="A359" s="208" t="s">
        <v>795</v>
      </c>
      <c r="B359" s="170">
        <v>350</v>
      </c>
      <c r="C359" s="218">
        <v>32444086</v>
      </c>
      <c r="D359" s="218" t="s">
        <v>867</v>
      </c>
      <c r="E359" s="218">
        <v>1012429</v>
      </c>
      <c r="F359" s="218">
        <v>2156320.46</v>
      </c>
      <c r="G359" s="218" t="s">
        <v>867</v>
      </c>
      <c r="H359" s="218">
        <v>35612835.46</v>
      </c>
      <c r="I359" s="218"/>
      <c r="J359" s="218">
        <v>33255188</v>
      </c>
      <c r="K359" s="218">
        <v>535327</v>
      </c>
      <c r="L359" s="233">
        <v>4.149998246213501</v>
      </c>
      <c r="M359" s="218">
        <v>1040399</v>
      </c>
      <c r="N359" s="233">
        <v>2.7626628632723875</v>
      </c>
      <c r="O359" s="218">
        <v>2241750</v>
      </c>
      <c r="P359" t="s">
        <v>867</v>
      </c>
      <c r="Q359" s="233">
        <v>3.961820220358158</v>
      </c>
      <c r="R359" s="218">
        <v>37072664</v>
      </c>
      <c r="S359"/>
      <c r="T359" s="234">
        <v>1459828.539999999</v>
      </c>
      <c r="U359" s="233">
        <v>4.1000000000000005</v>
      </c>
      <c r="W359" s="219"/>
    </row>
    <row r="360" spans="1:23" ht="12.75">
      <c r="A360" s="208" t="s">
        <v>796</v>
      </c>
      <c r="B360" s="170">
        <v>351</v>
      </c>
      <c r="C360" s="218">
        <v>50637864</v>
      </c>
      <c r="D360" s="218" t="s">
        <v>867</v>
      </c>
      <c r="E360" s="218">
        <v>1306533</v>
      </c>
      <c r="F360" s="218">
        <v>7234000</v>
      </c>
      <c r="G360" s="218" t="s">
        <v>867</v>
      </c>
      <c r="H360" s="218">
        <v>59178397</v>
      </c>
      <c r="I360" s="218"/>
      <c r="J360" s="218">
        <v>51903811</v>
      </c>
      <c r="K360" s="218">
        <v>440549</v>
      </c>
      <c r="L360" s="233">
        <v>3.369999966823245</v>
      </c>
      <c r="M360" s="218">
        <v>1341845</v>
      </c>
      <c r="N360" s="233">
        <v>2.702725457374594</v>
      </c>
      <c r="O360" s="218">
        <v>7454000</v>
      </c>
      <c r="P360" t="s">
        <v>867</v>
      </c>
      <c r="Q360" s="233">
        <v>3.0411943599668234</v>
      </c>
      <c r="R360" s="218">
        <v>61140205</v>
      </c>
      <c r="S360"/>
      <c r="T360" s="234">
        <v>1961808</v>
      </c>
      <c r="U360" s="233">
        <v>3.32</v>
      </c>
      <c r="W360" s="219"/>
    </row>
    <row r="361" spans="21:23" ht="12.75">
      <c r="U361" s="211"/>
      <c r="W361" s="211"/>
    </row>
    <row r="362" spans="1:23" ht="12.75">
      <c r="A362" s="208" t="s">
        <v>843</v>
      </c>
      <c r="C362" s="218">
        <v>13966119345</v>
      </c>
      <c r="D362" s="218"/>
      <c r="E362" s="218">
        <v>972520001</v>
      </c>
      <c r="F362" s="218">
        <v>1375725631.3300002</v>
      </c>
      <c r="G362" s="218"/>
      <c r="H362" s="218">
        <v>16314364977.329998</v>
      </c>
      <c r="I362" s="218"/>
      <c r="J362" s="218">
        <v>14303099018</v>
      </c>
      <c r="K362" s="218">
        <v>227481722</v>
      </c>
      <c r="L362" s="233">
        <v>4.041648084598979</v>
      </c>
      <c r="M362" s="218">
        <v>1006567001</v>
      </c>
      <c r="N362" s="233">
        <v>3.5009048621098744</v>
      </c>
      <c r="O362" s="218">
        <v>1445079219.5499995</v>
      </c>
      <c r="P362"/>
      <c r="Q362" s="233">
        <v>5.041236903680486</v>
      </c>
      <c r="R362" s="218">
        <v>16982226960.55</v>
      </c>
      <c r="S362"/>
      <c r="T362" s="234">
        <v>667861983.2200003</v>
      </c>
      <c r="U362" s="233">
        <v>4.09</v>
      </c>
      <c r="W362" s="211"/>
    </row>
    <row r="363" ht="12.75">
      <c r="W363" s="211"/>
    </row>
    <row r="364" ht="12.75">
      <c r="W364" s="211"/>
    </row>
    <row r="365" ht="12.75">
      <c r="W365" s="211"/>
    </row>
    <row r="366" ht="12.75">
      <c r="W366" s="211"/>
    </row>
    <row r="367" ht="12.75">
      <c r="W367" s="211"/>
    </row>
    <row r="368" ht="12.75">
      <c r="W368" s="211"/>
    </row>
    <row r="369" ht="12.75">
      <c r="W369" s="211"/>
    </row>
    <row r="370" ht="12.75">
      <c r="W370" s="211"/>
    </row>
    <row r="371" ht="12.75">
      <c r="W371" s="211"/>
    </row>
    <row r="372" ht="12.75">
      <c r="W372" s="211"/>
    </row>
    <row r="373" ht="12.75">
      <c r="W373" s="211"/>
    </row>
    <row r="374" ht="12.75">
      <c r="W374" s="211"/>
    </row>
    <row r="375" ht="12.75">
      <c r="W375" s="211"/>
    </row>
    <row r="376" ht="12.75">
      <c r="W376" s="211"/>
    </row>
    <row r="377" ht="12.75">
      <c r="W377" s="211"/>
    </row>
    <row r="378" ht="12.75">
      <c r="W378" s="211"/>
    </row>
    <row r="379" ht="12.75">
      <c r="W379" s="211"/>
    </row>
    <row r="380" ht="12.75">
      <c r="W380" s="211"/>
    </row>
    <row r="381" ht="12.75">
      <c r="W381" s="211"/>
    </row>
    <row r="382" ht="12.75">
      <c r="W382" s="211"/>
    </row>
    <row r="383" ht="12.75">
      <c r="W383" s="211"/>
    </row>
    <row r="384" ht="12.75">
      <c r="W384" s="211"/>
    </row>
    <row r="385" ht="12.75">
      <c r="W385" s="211"/>
    </row>
    <row r="386" ht="12.75">
      <c r="W386" s="211"/>
    </row>
    <row r="387" ht="12.75">
      <c r="W387" s="211"/>
    </row>
    <row r="388" ht="12.75">
      <c r="W388" s="211"/>
    </row>
    <row r="389" ht="12.75">
      <c r="W389" s="211"/>
    </row>
    <row r="390" ht="12.75">
      <c r="W390" s="211"/>
    </row>
    <row r="391" ht="12.75">
      <c r="W391" s="211"/>
    </row>
    <row r="392" ht="12.75">
      <c r="W392" s="211"/>
    </row>
    <row r="393" ht="12.75">
      <c r="W393" s="211"/>
    </row>
    <row r="394" ht="12.75">
      <c r="W394" s="211"/>
    </row>
    <row r="395" ht="12.75">
      <c r="W395" s="211"/>
    </row>
    <row r="396" ht="12.75">
      <c r="W396" s="211"/>
    </row>
    <row r="397" ht="12.75">
      <c r="W397" s="211"/>
    </row>
    <row r="398" ht="12.75">
      <c r="W398" s="211"/>
    </row>
    <row r="399" ht="12.75">
      <c r="W399" s="211"/>
    </row>
    <row r="400" ht="12.75">
      <c r="W400" s="211"/>
    </row>
    <row r="401" ht="12.75">
      <c r="W401" s="211"/>
    </row>
    <row r="402" ht="12.75">
      <c r="W402" s="211"/>
    </row>
    <row r="403" ht="12.75">
      <c r="W403" s="211"/>
    </row>
    <row r="404" ht="12.75">
      <c r="W404" s="211"/>
    </row>
    <row r="405" ht="12.75">
      <c r="W405" s="211"/>
    </row>
    <row r="406" ht="12.75">
      <c r="W406" s="211"/>
    </row>
    <row r="407" ht="12.75">
      <c r="W407" s="211"/>
    </row>
    <row r="408" ht="12.75">
      <c r="W408" s="211"/>
    </row>
    <row r="409" ht="12.75">
      <c r="W409" s="211"/>
    </row>
    <row r="410" ht="12.75">
      <c r="W410" s="211"/>
    </row>
    <row r="411" ht="12.75">
      <c r="W411" s="211"/>
    </row>
    <row r="412" ht="12.75">
      <c r="W412" s="211"/>
    </row>
    <row r="413" ht="12.75">
      <c r="W413" s="211"/>
    </row>
    <row r="414" ht="12.75">
      <c r="W414" s="211"/>
    </row>
    <row r="415" ht="12.75">
      <c r="W415" s="211"/>
    </row>
    <row r="416" ht="12.75">
      <c r="W416" s="211"/>
    </row>
    <row r="417" ht="12.75">
      <c r="W417" s="211"/>
    </row>
    <row r="418" ht="12.75">
      <c r="W418" s="211"/>
    </row>
    <row r="419" ht="12.75">
      <c r="W419" s="211"/>
    </row>
    <row r="420" ht="12.75">
      <c r="W420" s="211"/>
    </row>
    <row r="421" ht="12.75">
      <c r="W421" s="211"/>
    </row>
    <row r="422" ht="12.75">
      <c r="W422" s="211"/>
    </row>
    <row r="423" ht="12.75">
      <c r="W423" s="211"/>
    </row>
    <row r="424" ht="12.75">
      <c r="W424" s="211"/>
    </row>
    <row r="425" ht="12.75">
      <c r="W425" s="211"/>
    </row>
    <row r="426" ht="12.75">
      <c r="W426" s="211"/>
    </row>
    <row r="427" ht="12.75">
      <c r="W427" s="211"/>
    </row>
    <row r="428" ht="12.75">
      <c r="W428" s="211"/>
    </row>
    <row r="429" ht="12.75">
      <c r="W429" s="211"/>
    </row>
    <row r="430" ht="12.75">
      <c r="W430" s="211"/>
    </row>
    <row r="431" ht="12.75">
      <c r="W431" s="211"/>
    </row>
    <row r="432" ht="12.75">
      <c r="W432" s="211"/>
    </row>
    <row r="433" ht="12.75">
      <c r="W433" s="211"/>
    </row>
    <row r="434" ht="12.75">
      <c r="W434" s="211"/>
    </row>
    <row r="435" ht="12.75">
      <c r="W435" s="211"/>
    </row>
    <row r="436" ht="12.75">
      <c r="W436" s="211"/>
    </row>
    <row r="437" ht="12.75">
      <c r="W437" s="211"/>
    </row>
    <row r="438" ht="12.75">
      <c r="W438" s="211"/>
    </row>
    <row r="439" ht="12.75">
      <c r="W439" s="211"/>
    </row>
    <row r="440" ht="12.75">
      <c r="W440" s="211"/>
    </row>
    <row r="441" ht="12.75">
      <c r="W441" s="211"/>
    </row>
    <row r="442" ht="12.75">
      <c r="W442" s="211"/>
    </row>
    <row r="443" ht="12.75">
      <c r="W443" s="211"/>
    </row>
    <row r="444" ht="12.75">
      <c r="W444" s="211"/>
    </row>
    <row r="445" ht="12.75">
      <c r="W445" s="211"/>
    </row>
    <row r="446" ht="12.75">
      <c r="W446" s="211"/>
    </row>
    <row r="447" ht="12.75">
      <c r="W447" s="211"/>
    </row>
    <row r="448" ht="12.75">
      <c r="W448" s="211"/>
    </row>
    <row r="449" ht="12.75">
      <c r="W449" s="211"/>
    </row>
    <row r="450" ht="12.75">
      <c r="W450" s="211"/>
    </row>
    <row r="451" ht="12.75">
      <c r="W451" s="211"/>
    </row>
    <row r="452" ht="12.75">
      <c r="W452" s="211"/>
    </row>
    <row r="453" ht="12.75">
      <c r="W453" s="211"/>
    </row>
    <row r="454" ht="12.75">
      <c r="W454" s="211"/>
    </row>
    <row r="455" ht="12.75">
      <c r="W455" s="211"/>
    </row>
    <row r="456" ht="12.75">
      <c r="W456" s="211"/>
    </row>
    <row r="457" ht="12.75">
      <c r="W457" s="211"/>
    </row>
    <row r="458" ht="12.75">
      <c r="W458" s="211"/>
    </row>
    <row r="459" ht="12.75">
      <c r="W459" s="211"/>
    </row>
    <row r="460" ht="12.75">
      <c r="W460" s="211"/>
    </row>
    <row r="461" ht="12.75">
      <c r="W461" s="211"/>
    </row>
    <row r="462" ht="12.75">
      <c r="W462" s="211"/>
    </row>
    <row r="463" ht="12.75">
      <c r="W463" s="211"/>
    </row>
    <row r="464" ht="12.75">
      <c r="W464" s="211"/>
    </row>
    <row r="465" ht="12.75">
      <c r="W465" s="211"/>
    </row>
    <row r="466" ht="12.75">
      <c r="W466" s="211"/>
    </row>
    <row r="467" ht="12.75">
      <c r="W467" s="211"/>
    </row>
    <row r="468" ht="12.75">
      <c r="W468" s="211"/>
    </row>
    <row r="469" ht="12.75">
      <c r="W469" s="211"/>
    </row>
    <row r="470" ht="12.75">
      <c r="W470" s="211"/>
    </row>
    <row r="471" ht="12.75">
      <c r="W471" s="211"/>
    </row>
    <row r="472" ht="12.75">
      <c r="W472" s="211"/>
    </row>
    <row r="473" ht="12.75">
      <c r="W473" s="211"/>
    </row>
    <row r="474" ht="12.75">
      <c r="W474" s="211"/>
    </row>
    <row r="475" ht="12.75">
      <c r="W475" s="211"/>
    </row>
    <row r="476" ht="12.75">
      <c r="W476" s="211"/>
    </row>
    <row r="477" ht="12.75">
      <c r="W477" s="211"/>
    </row>
    <row r="478" ht="12.75">
      <c r="W478" s="211"/>
    </row>
    <row r="479" ht="12.75">
      <c r="W479" s="211"/>
    </row>
    <row r="480" ht="12.75">
      <c r="W480" s="211"/>
    </row>
    <row r="481" ht="12.75">
      <c r="W481" s="211"/>
    </row>
    <row r="482" ht="12.75">
      <c r="W482" s="211"/>
    </row>
    <row r="483" ht="12.75">
      <c r="W483" s="211"/>
    </row>
    <row r="484" ht="12.75">
      <c r="W484" s="211"/>
    </row>
    <row r="485" ht="12.75">
      <c r="W485" s="211"/>
    </row>
    <row r="486" ht="12.75">
      <c r="W486" s="211"/>
    </row>
    <row r="487" ht="12.75">
      <c r="W487" s="211"/>
    </row>
    <row r="488" ht="12.75">
      <c r="W488" s="211"/>
    </row>
    <row r="489" ht="12.75">
      <c r="W489" s="211"/>
    </row>
    <row r="490" ht="12.75">
      <c r="W490" s="211"/>
    </row>
    <row r="491" ht="12.75">
      <c r="W491" s="211"/>
    </row>
    <row r="492" ht="12.75">
      <c r="W492" s="211"/>
    </row>
    <row r="493" ht="12.75">
      <c r="W493" s="211"/>
    </row>
    <row r="494" ht="12.75">
      <c r="W494" s="211"/>
    </row>
    <row r="495" ht="12.75">
      <c r="W495" s="211"/>
    </row>
    <row r="496" ht="12.75">
      <c r="W496" s="211"/>
    </row>
    <row r="497" ht="12.75">
      <c r="W497" s="211"/>
    </row>
    <row r="498" ht="12.75">
      <c r="W498" s="211"/>
    </row>
    <row r="499" ht="12.75">
      <c r="W499" s="211"/>
    </row>
    <row r="500" ht="12.75">
      <c r="W500" s="211"/>
    </row>
    <row r="501" ht="12.75">
      <c r="W501" s="211"/>
    </row>
    <row r="502" ht="12.75">
      <c r="W502" s="211"/>
    </row>
    <row r="503" ht="12.75">
      <c r="W503" s="211"/>
    </row>
    <row r="504" ht="12.75">
      <c r="W504" s="211"/>
    </row>
    <row r="505" ht="12.75">
      <c r="W505" s="211"/>
    </row>
    <row r="506" ht="12.75">
      <c r="W506" s="211"/>
    </row>
    <row r="507" ht="12.75">
      <c r="W507" s="211"/>
    </row>
    <row r="508" ht="12.75">
      <c r="W508" s="211"/>
    </row>
    <row r="509" ht="12.75">
      <c r="W509" s="211"/>
    </row>
    <row r="510" ht="12.75">
      <c r="W510" s="211"/>
    </row>
    <row r="511" ht="12.75">
      <c r="W511" s="211"/>
    </row>
    <row r="512" ht="12.75">
      <c r="W512" s="211"/>
    </row>
    <row r="513" ht="12.75">
      <c r="W513" s="211"/>
    </row>
    <row r="514" ht="12.75">
      <c r="W514" s="211"/>
    </row>
    <row r="515" ht="12.75">
      <c r="W515" s="211"/>
    </row>
    <row r="516" ht="12.75">
      <c r="W516" s="211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8.140625" style="176" customWidth="1"/>
    <col min="2" max="8" width="9.140625" style="176" customWidth="1"/>
    <col min="9" max="9" width="4.00390625" style="176" customWidth="1"/>
    <col min="10" max="16384" width="9.140625" style="176" customWidth="1"/>
  </cols>
  <sheetData>
    <row r="1" spans="1:10" s="215" customFormat="1" ht="28.5" customHeight="1">
      <c r="A1" s="226" t="s">
        <v>913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8" s="215" customFormat="1" ht="23.25" customHeight="1">
      <c r="A2" s="216"/>
      <c r="B2" s="214"/>
      <c r="C2" s="214"/>
      <c r="D2" s="176"/>
      <c r="E2" s="213"/>
      <c r="F2" s="214"/>
      <c r="G2" s="214"/>
      <c r="H2" s="214"/>
    </row>
    <row r="4" s="217" customFormat="1" ht="15">
      <c r="A4" s="227" t="s">
        <v>914</v>
      </c>
    </row>
    <row r="5" s="217" customFormat="1" ht="15">
      <c r="A5" s="227" t="s">
        <v>844</v>
      </c>
    </row>
    <row r="6" s="217" customFormat="1" ht="15">
      <c r="A6" s="227" t="s">
        <v>845</v>
      </c>
    </row>
    <row r="7" s="217" customFormat="1" ht="15">
      <c r="A7" s="227" t="s">
        <v>873</v>
      </c>
    </row>
    <row r="8" s="217" customFormat="1" ht="15">
      <c r="A8" s="227" t="s">
        <v>915</v>
      </c>
    </row>
    <row r="9" s="217" customFormat="1" ht="15">
      <c r="A9" s="227"/>
    </row>
    <row r="10" s="217" customFormat="1" ht="15">
      <c r="A10" s="227"/>
    </row>
    <row r="12" ht="13.5">
      <c r="A12" s="227" t="s">
        <v>879</v>
      </c>
    </row>
    <row r="13" ht="13.5">
      <c r="A13" s="227" t="s">
        <v>880</v>
      </c>
    </row>
  </sheetData>
  <sheetProtection/>
  <printOptions/>
  <pageMargins left="0.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5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22.8515625" style="0" customWidth="1"/>
  </cols>
  <sheetData>
    <row r="1" spans="1:4" ht="12.75">
      <c r="A1" s="143" t="s">
        <v>0</v>
      </c>
      <c r="B1" s="139" t="s">
        <v>1</v>
      </c>
      <c r="C1" s="137" t="s">
        <v>2</v>
      </c>
      <c r="D1" t="s">
        <v>3</v>
      </c>
    </row>
    <row r="2" spans="1:4" ht="12.75">
      <c r="A2" s="138">
        <v>1</v>
      </c>
      <c r="B2" s="139" t="s">
        <v>4</v>
      </c>
      <c r="D2">
        <v>1</v>
      </c>
    </row>
    <row r="3" spans="1:2" ht="12.75">
      <c r="A3" s="138">
        <v>2</v>
      </c>
      <c r="B3" s="139" t="s">
        <v>5</v>
      </c>
    </row>
    <row r="4" spans="1:2" ht="12.75">
      <c r="A4" s="138">
        <v>3</v>
      </c>
      <c r="B4" s="139" t="s">
        <v>6</v>
      </c>
    </row>
    <row r="5" spans="1:2" ht="12.75">
      <c r="A5" s="138">
        <v>4</v>
      </c>
      <c r="B5" s="139" t="s">
        <v>7</v>
      </c>
    </row>
    <row r="6" spans="1:2" ht="12.75">
      <c r="A6" s="138">
        <v>5</v>
      </c>
      <c r="B6" s="139" t="s">
        <v>8</v>
      </c>
    </row>
    <row r="7" spans="1:2" ht="12.75">
      <c r="A7" s="138">
        <v>6</v>
      </c>
      <c r="B7" s="139" t="s">
        <v>9</v>
      </c>
    </row>
    <row r="8" spans="1:2" ht="12.75">
      <c r="A8" s="138">
        <v>7</v>
      </c>
      <c r="B8" s="139" t="s">
        <v>10</v>
      </c>
    </row>
    <row r="9" spans="1:2" ht="12.75">
      <c r="A9" s="138">
        <v>8</v>
      </c>
      <c r="B9" s="139" t="s">
        <v>11</v>
      </c>
    </row>
    <row r="10" spans="1:2" ht="12.75">
      <c r="A10" s="138">
        <v>9</v>
      </c>
      <c r="B10" s="139" t="s">
        <v>12</v>
      </c>
    </row>
    <row r="11" spans="1:2" ht="12.75">
      <c r="A11" s="138">
        <v>10</v>
      </c>
      <c r="B11" s="139" t="s">
        <v>13</v>
      </c>
    </row>
    <row r="12" spans="1:2" ht="12.75">
      <c r="A12" s="138">
        <v>11</v>
      </c>
      <c r="B12" s="139" t="s">
        <v>14</v>
      </c>
    </row>
    <row r="13" spans="1:2" ht="12.75">
      <c r="A13" s="138">
        <v>12</v>
      </c>
      <c r="B13" s="139" t="s">
        <v>15</v>
      </c>
    </row>
    <row r="14" spans="1:2" ht="12.75">
      <c r="A14" s="138">
        <v>13</v>
      </c>
      <c r="B14" s="139" t="s">
        <v>16</v>
      </c>
    </row>
    <row r="15" spans="1:2" ht="12.75">
      <c r="A15" s="138">
        <v>14</v>
      </c>
      <c r="B15" s="139" t="s">
        <v>17</v>
      </c>
    </row>
    <row r="16" spans="1:2" ht="12.75">
      <c r="A16" s="138">
        <v>15</v>
      </c>
      <c r="B16" s="139" t="s">
        <v>18</v>
      </c>
    </row>
    <row r="17" spans="1:2" ht="12.75">
      <c r="A17" s="138">
        <v>16</v>
      </c>
      <c r="B17" s="139" t="s">
        <v>19</v>
      </c>
    </row>
    <row r="18" spans="1:2" ht="12.75">
      <c r="A18" s="138">
        <v>17</v>
      </c>
      <c r="B18" s="139" t="s">
        <v>20</v>
      </c>
    </row>
    <row r="19" spans="1:2" ht="12.75">
      <c r="A19" s="138">
        <v>18</v>
      </c>
      <c r="B19" s="139" t="s">
        <v>21</v>
      </c>
    </row>
    <row r="20" spans="1:2" ht="12.75">
      <c r="A20" s="138">
        <v>19</v>
      </c>
      <c r="B20" s="139" t="s">
        <v>22</v>
      </c>
    </row>
    <row r="21" spans="1:2" ht="12.75">
      <c r="A21" s="138">
        <v>20</v>
      </c>
      <c r="B21" s="139" t="s">
        <v>23</v>
      </c>
    </row>
    <row r="22" spans="1:2" ht="12.75">
      <c r="A22" s="138">
        <v>21</v>
      </c>
      <c r="B22" s="139" t="s">
        <v>24</v>
      </c>
    </row>
    <row r="23" spans="1:2" ht="12.75">
      <c r="A23" s="138">
        <v>22</v>
      </c>
      <c r="B23" s="139" t="s">
        <v>25</v>
      </c>
    </row>
    <row r="24" spans="1:2" ht="12.75">
      <c r="A24" s="138">
        <v>23</v>
      </c>
      <c r="B24" s="139" t="s">
        <v>26</v>
      </c>
    </row>
    <row r="25" spans="1:2" ht="12.75">
      <c r="A25" s="138">
        <v>24</v>
      </c>
      <c r="B25" s="139" t="s">
        <v>27</v>
      </c>
    </row>
    <row r="26" spans="1:2" ht="12.75">
      <c r="A26" s="138">
        <v>25</v>
      </c>
      <c r="B26" s="139" t="s">
        <v>28</v>
      </c>
    </row>
    <row r="27" spans="1:2" ht="12.75">
      <c r="A27" s="138">
        <v>26</v>
      </c>
      <c r="B27" s="139" t="s">
        <v>29</v>
      </c>
    </row>
    <row r="28" spans="1:2" ht="12.75">
      <c r="A28" s="138">
        <v>27</v>
      </c>
      <c r="B28" s="139" t="s">
        <v>30</v>
      </c>
    </row>
    <row r="29" spans="1:2" ht="12.75">
      <c r="A29" s="138">
        <v>28</v>
      </c>
      <c r="B29" s="139" t="s">
        <v>31</v>
      </c>
    </row>
    <row r="30" spans="1:2" ht="12.75">
      <c r="A30" s="138">
        <v>29</v>
      </c>
      <c r="B30" s="139" t="s">
        <v>32</v>
      </c>
    </row>
    <row r="31" spans="1:2" ht="12.75">
      <c r="A31" s="138">
        <v>30</v>
      </c>
      <c r="B31" s="139" t="s">
        <v>33</v>
      </c>
    </row>
    <row r="32" spans="1:2" ht="12.75">
      <c r="A32" s="138">
        <v>31</v>
      </c>
      <c r="B32" s="139" t="s">
        <v>34</v>
      </c>
    </row>
    <row r="33" spans="1:2" ht="12.75">
      <c r="A33" s="138">
        <v>32</v>
      </c>
      <c r="B33" s="139" t="s">
        <v>35</v>
      </c>
    </row>
    <row r="34" spans="1:2" ht="12.75">
      <c r="A34" s="138">
        <v>33</v>
      </c>
      <c r="B34" s="139" t="s">
        <v>36</v>
      </c>
    </row>
    <row r="35" spans="1:2" ht="12.75">
      <c r="A35" s="138">
        <v>34</v>
      </c>
      <c r="B35" s="139" t="s">
        <v>37</v>
      </c>
    </row>
    <row r="36" spans="1:2" ht="12.75">
      <c r="A36" s="138">
        <v>35</v>
      </c>
      <c r="B36" s="139" t="s">
        <v>38</v>
      </c>
    </row>
    <row r="37" spans="1:2" ht="12.75">
      <c r="A37" s="138">
        <v>36</v>
      </c>
      <c r="B37" s="139" t="s">
        <v>39</v>
      </c>
    </row>
    <row r="38" spans="1:2" ht="12.75">
      <c r="A38" s="138">
        <v>37</v>
      </c>
      <c r="B38" s="139" t="s">
        <v>40</v>
      </c>
    </row>
    <row r="39" spans="1:2" ht="12.75">
      <c r="A39" s="138">
        <v>38</v>
      </c>
      <c r="B39" s="139" t="s">
        <v>41</v>
      </c>
    </row>
    <row r="40" spans="1:2" ht="12.75">
      <c r="A40" s="138">
        <v>39</v>
      </c>
      <c r="B40" s="139" t="s">
        <v>42</v>
      </c>
    </row>
    <row r="41" spans="1:2" ht="12.75">
      <c r="A41" s="138">
        <v>40</v>
      </c>
      <c r="B41" s="139" t="s">
        <v>43</v>
      </c>
    </row>
    <row r="42" spans="1:2" ht="12.75">
      <c r="A42" s="138">
        <v>41</v>
      </c>
      <c r="B42" s="139" t="s">
        <v>44</v>
      </c>
    </row>
    <row r="43" spans="1:2" ht="12.75">
      <c r="A43" s="138">
        <v>42</v>
      </c>
      <c r="B43" s="139" t="s">
        <v>45</v>
      </c>
    </row>
    <row r="44" spans="1:2" ht="12.75">
      <c r="A44" s="138">
        <v>43</v>
      </c>
      <c r="B44" s="139" t="s">
        <v>46</v>
      </c>
    </row>
    <row r="45" spans="1:2" ht="12.75">
      <c r="A45" s="138">
        <v>44</v>
      </c>
      <c r="B45" s="139" t="s">
        <v>47</v>
      </c>
    </row>
    <row r="46" spans="1:2" ht="12.75">
      <c r="A46" s="138">
        <v>45</v>
      </c>
      <c r="B46" s="139" t="s">
        <v>48</v>
      </c>
    </row>
    <row r="47" spans="1:2" ht="12.75">
      <c r="A47" s="138">
        <v>46</v>
      </c>
      <c r="B47" s="139" t="s">
        <v>49</v>
      </c>
    </row>
    <row r="48" spans="1:2" ht="12.75">
      <c r="A48" s="138">
        <v>47</v>
      </c>
      <c r="B48" s="139" t="s">
        <v>50</v>
      </c>
    </row>
    <row r="49" spans="1:2" ht="12.75">
      <c r="A49" s="138">
        <v>48</v>
      </c>
      <c r="B49" s="139" t="s">
        <v>51</v>
      </c>
    </row>
    <row r="50" spans="1:2" ht="12.75">
      <c r="A50" s="138">
        <v>49</v>
      </c>
      <c r="B50" s="139" t="s">
        <v>52</v>
      </c>
    </row>
    <row r="51" spans="1:2" ht="12.75">
      <c r="A51" s="138">
        <v>50</v>
      </c>
      <c r="B51" s="139" t="s">
        <v>53</v>
      </c>
    </row>
    <row r="52" spans="1:2" ht="12.75">
      <c r="A52" s="138">
        <v>51</v>
      </c>
      <c r="B52" s="139" t="s">
        <v>54</v>
      </c>
    </row>
    <row r="53" spans="1:2" ht="12.75">
      <c r="A53" s="138">
        <v>52</v>
      </c>
      <c r="B53" s="139" t="s">
        <v>55</v>
      </c>
    </row>
    <row r="54" spans="1:2" ht="12.75">
      <c r="A54" s="138">
        <v>53</v>
      </c>
      <c r="B54" s="139" t="s">
        <v>56</v>
      </c>
    </row>
    <row r="55" spans="1:2" ht="12.75">
      <c r="A55" s="138">
        <v>54</v>
      </c>
      <c r="B55" s="139" t="s">
        <v>57</v>
      </c>
    </row>
    <row r="56" spans="1:2" ht="12.75">
      <c r="A56" s="138">
        <v>55</v>
      </c>
      <c r="B56" s="139" t="s">
        <v>58</v>
      </c>
    </row>
    <row r="57" spans="1:2" ht="12.75">
      <c r="A57" s="138">
        <v>56</v>
      </c>
      <c r="B57" s="139" t="s">
        <v>59</v>
      </c>
    </row>
    <row r="58" spans="1:2" ht="12.75">
      <c r="A58" s="138">
        <v>57</v>
      </c>
      <c r="B58" s="139" t="s">
        <v>60</v>
      </c>
    </row>
    <row r="59" spans="1:2" ht="12.75">
      <c r="A59" s="138">
        <v>58</v>
      </c>
      <c r="B59" s="139" t="s">
        <v>61</v>
      </c>
    </row>
    <row r="60" spans="1:2" ht="12.75">
      <c r="A60" s="138">
        <v>59</v>
      </c>
      <c r="B60" s="139" t="s">
        <v>62</v>
      </c>
    </row>
    <row r="61" spans="1:2" ht="12.75">
      <c r="A61" s="138">
        <v>60</v>
      </c>
      <c r="B61" s="139" t="s">
        <v>63</v>
      </c>
    </row>
    <row r="62" spans="1:2" ht="12.75">
      <c r="A62" s="138">
        <v>61</v>
      </c>
      <c r="B62" s="139" t="s">
        <v>64</v>
      </c>
    </row>
    <row r="63" spans="1:2" ht="12.75">
      <c r="A63" s="138">
        <v>62</v>
      </c>
      <c r="B63" s="139" t="s">
        <v>65</v>
      </c>
    </row>
    <row r="64" spans="1:2" ht="12.75">
      <c r="A64" s="138">
        <v>63</v>
      </c>
      <c r="B64" s="139" t="s">
        <v>66</v>
      </c>
    </row>
    <row r="65" spans="1:2" ht="12.75">
      <c r="A65" s="138">
        <v>64</v>
      </c>
      <c r="B65" s="139" t="s">
        <v>67</v>
      </c>
    </row>
    <row r="66" spans="1:2" ht="12.75">
      <c r="A66" s="138">
        <v>65</v>
      </c>
      <c r="B66" s="139" t="s">
        <v>68</v>
      </c>
    </row>
    <row r="67" spans="1:2" ht="12.75">
      <c r="A67" s="138">
        <v>66</v>
      </c>
      <c r="B67" s="139" t="s">
        <v>69</v>
      </c>
    </row>
    <row r="68" spans="1:2" ht="12.75">
      <c r="A68" s="138">
        <v>67</v>
      </c>
      <c r="B68" s="139" t="s">
        <v>70</v>
      </c>
    </row>
    <row r="69" spans="1:2" ht="12.75">
      <c r="A69" s="138">
        <v>68</v>
      </c>
      <c r="B69" s="139" t="s">
        <v>71</v>
      </c>
    </row>
    <row r="70" spans="1:2" ht="12.75">
      <c r="A70" s="138">
        <v>69</v>
      </c>
      <c r="B70" s="139" t="s">
        <v>72</v>
      </c>
    </row>
    <row r="71" spans="1:2" ht="12.75">
      <c r="A71" s="138">
        <v>70</v>
      </c>
      <c r="B71" s="139" t="s">
        <v>73</v>
      </c>
    </row>
    <row r="72" spans="1:2" ht="12.75">
      <c r="A72" s="138">
        <v>71</v>
      </c>
      <c r="B72" s="139" t="s">
        <v>74</v>
      </c>
    </row>
    <row r="73" spans="1:2" ht="12.75">
      <c r="A73" s="138">
        <v>72</v>
      </c>
      <c r="B73" s="139" t="s">
        <v>75</v>
      </c>
    </row>
    <row r="74" spans="1:2" ht="12.75">
      <c r="A74" s="138">
        <v>73</v>
      </c>
      <c r="B74" s="139" t="s">
        <v>76</v>
      </c>
    </row>
    <row r="75" spans="1:2" ht="12.75">
      <c r="A75" s="138">
        <v>74</v>
      </c>
      <c r="B75" s="139" t="s">
        <v>77</v>
      </c>
    </row>
    <row r="76" spans="1:2" ht="12.75">
      <c r="A76" s="138">
        <v>75</v>
      </c>
      <c r="B76" s="139" t="s">
        <v>78</v>
      </c>
    </row>
    <row r="77" spans="1:2" ht="12.75">
      <c r="A77" s="138">
        <v>76</v>
      </c>
      <c r="B77" s="139" t="s">
        <v>79</v>
      </c>
    </row>
    <row r="78" spans="1:2" ht="12.75">
      <c r="A78" s="138">
        <v>77</v>
      </c>
      <c r="B78" s="139" t="s">
        <v>80</v>
      </c>
    </row>
    <row r="79" spans="1:2" ht="12.75">
      <c r="A79" s="138">
        <v>78</v>
      </c>
      <c r="B79" s="139" t="s">
        <v>81</v>
      </c>
    </row>
    <row r="80" spans="1:2" ht="12.75">
      <c r="A80" s="138">
        <v>79</v>
      </c>
      <c r="B80" s="139" t="s">
        <v>82</v>
      </c>
    </row>
    <row r="81" spans="1:2" ht="12.75">
      <c r="A81" s="138">
        <v>80</v>
      </c>
      <c r="B81" s="139" t="s">
        <v>83</v>
      </c>
    </row>
    <row r="82" spans="1:2" ht="12.75">
      <c r="A82" s="138">
        <v>81</v>
      </c>
      <c r="B82" s="139" t="s">
        <v>84</v>
      </c>
    </row>
    <row r="83" spans="1:2" ht="12.75">
      <c r="A83" s="138">
        <v>82</v>
      </c>
      <c r="B83" s="139" t="s">
        <v>85</v>
      </c>
    </row>
    <row r="84" spans="1:2" ht="12.75">
      <c r="A84" s="138">
        <v>83</v>
      </c>
      <c r="B84" s="139" t="s">
        <v>86</v>
      </c>
    </row>
    <row r="85" spans="1:2" ht="12.75">
      <c r="A85" s="138">
        <v>84</v>
      </c>
      <c r="B85" s="139" t="s">
        <v>87</v>
      </c>
    </row>
    <row r="86" spans="1:2" ht="12.75">
      <c r="A86" s="138">
        <v>85</v>
      </c>
      <c r="B86" s="139" t="s">
        <v>88</v>
      </c>
    </row>
    <row r="87" spans="1:2" ht="12.75">
      <c r="A87" s="138">
        <v>86</v>
      </c>
      <c r="B87" s="139" t="s">
        <v>89</v>
      </c>
    </row>
    <row r="88" spans="1:2" ht="12.75">
      <c r="A88" s="138">
        <v>87</v>
      </c>
      <c r="B88" s="139" t="s">
        <v>90</v>
      </c>
    </row>
    <row r="89" spans="1:2" ht="12.75">
      <c r="A89" s="138">
        <v>88</v>
      </c>
      <c r="B89" s="139" t="s">
        <v>91</v>
      </c>
    </row>
    <row r="90" spans="1:2" ht="12.75">
      <c r="A90" s="138">
        <v>89</v>
      </c>
      <c r="B90" s="139" t="s">
        <v>92</v>
      </c>
    </row>
    <row r="91" spans="1:2" ht="12.75">
      <c r="A91" s="138">
        <v>90</v>
      </c>
      <c r="B91" s="139" t="s">
        <v>93</v>
      </c>
    </row>
    <row r="92" spans="1:2" ht="12.75">
      <c r="A92" s="138">
        <v>91</v>
      </c>
      <c r="B92" s="139" t="s">
        <v>94</v>
      </c>
    </row>
    <row r="93" spans="1:2" ht="12.75">
      <c r="A93" s="138">
        <v>92</v>
      </c>
      <c r="B93" s="139" t="s">
        <v>95</v>
      </c>
    </row>
    <row r="94" spans="1:2" ht="12.75">
      <c r="A94" s="138">
        <v>93</v>
      </c>
      <c r="B94" s="139" t="s">
        <v>96</v>
      </c>
    </row>
    <row r="95" spans="1:2" ht="12.75">
      <c r="A95" s="138">
        <v>94</v>
      </c>
      <c r="B95" s="139" t="s">
        <v>97</v>
      </c>
    </row>
    <row r="96" spans="1:2" ht="12.75">
      <c r="A96" s="138">
        <v>95</v>
      </c>
      <c r="B96" s="139" t="s">
        <v>98</v>
      </c>
    </row>
    <row r="97" spans="1:2" ht="12.75">
      <c r="A97" s="138">
        <v>96</v>
      </c>
      <c r="B97" s="139" t="s">
        <v>99</v>
      </c>
    </row>
    <row r="98" spans="1:2" ht="12.75">
      <c r="A98" s="138">
        <v>97</v>
      </c>
      <c r="B98" s="139" t="s">
        <v>100</v>
      </c>
    </row>
    <row r="99" spans="1:2" ht="12.75">
      <c r="A99" s="138">
        <v>98</v>
      </c>
      <c r="B99" s="139" t="s">
        <v>101</v>
      </c>
    </row>
    <row r="100" spans="1:2" ht="12.75">
      <c r="A100" s="138">
        <v>99</v>
      </c>
      <c r="B100" s="139" t="s">
        <v>102</v>
      </c>
    </row>
    <row r="101" spans="1:2" ht="12.75">
      <c r="A101" s="138">
        <v>100</v>
      </c>
      <c r="B101" s="139" t="s">
        <v>103</v>
      </c>
    </row>
    <row r="102" spans="1:2" ht="12.75">
      <c r="A102" s="138">
        <v>101</v>
      </c>
      <c r="B102" s="139" t="s">
        <v>104</v>
      </c>
    </row>
    <row r="103" spans="1:2" ht="12.75">
      <c r="A103" s="138">
        <v>102</v>
      </c>
      <c r="B103" s="139" t="s">
        <v>105</v>
      </c>
    </row>
    <row r="104" spans="1:2" ht="12.75">
      <c r="A104" s="138">
        <v>103</v>
      </c>
      <c r="B104" s="139" t="s">
        <v>106</v>
      </c>
    </row>
    <row r="105" spans="1:2" ht="12.75">
      <c r="A105" s="138">
        <v>104</v>
      </c>
      <c r="B105" s="139" t="s">
        <v>107</v>
      </c>
    </row>
    <row r="106" spans="1:2" ht="12.75">
      <c r="A106" s="138">
        <v>105</v>
      </c>
      <c r="B106" s="139" t="s">
        <v>108</v>
      </c>
    </row>
    <row r="107" spans="1:2" ht="12.75">
      <c r="A107" s="138">
        <v>106</v>
      </c>
      <c r="B107" s="139" t="s">
        <v>109</v>
      </c>
    </row>
    <row r="108" spans="1:2" ht="12.75">
      <c r="A108" s="138">
        <v>107</v>
      </c>
      <c r="B108" s="139" t="s">
        <v>110</v>
      </c>
    </row>
    <row r="109" spans="1:2" ht="12.75">
      <c r="A109" s="138">
        <v>108</v>
      </c>
      <c r="B109" s="139" t="s">
        <v>111</v>
      </c>
    </row>
    <row r="110" spans="1:2" ht="12.75">
      <c r="A110" s="138">
        <v>109</v>
      </c>
      <c r="B110" s="139" t="s">
        <v>112</v>
      </c>
    </row>
    <row r="111" spans="1:2" ht="12.75">
      <c r="A111" s="138">
        <v>110</v>
      </c>
      <c r="B111" s="139" t="s">
        <v>113</v>
      </c>
    </row>
    <row r="112" spans="1:2" ht="12.75">
      <c r="A112" s="138">
        <v>111</v>
      </c>
      <c r="B112" s="139" t="s">
        <v>114</v>
      </c>
    </row>
    <row r="113" spans="1:2" ht="12.75">
      <c r="A113" s="138">
        <v>112</v>
      </c>
      <c r="B113" s="139" t="s">
        <v>115</v>
      </c>
    </row>
    <row r="114" spans="1:2" ht="12.75">
      <c r="A114" s="138">
        <v>113</v>
      </c>
      <c r="B114" s="139" t="s">
        <v>116</v>
      </c>
    </row>
    <row r="115" spans="1:2" ht="12.75">
      <c r="A115" s="138">
        <v>114</v>
      </c>
      <c r="B115" s="139" t="s">
        <v>117</v>
      </c>
    </row>
    <row r="116" spans="1:2" ht="12.75">
      <c r="A116" s="138">
        <v>115</v>
      </c>
      <c r="B116" s="139" t="s">
        <v>118</v>
      </c>
    </row>
    <row r="117" spans="1:2" ht="12.75">
      <c r="A117" s="138">
        <v>116</v>
      </c>
      <c r="B117" s="139" t="s">
        <v>119</v>
      </c>
    </row>
    <row r="118" spans="1:2" ht="12.75">
      <c r="A118" s="138">
        <v>117</v>
      </c>
      <c r="B118" s="139" t="s">
        <v>120</v>
      </c>
    </row>
    <row r="119" spans="1:2" ht="12.75">
      <c r="A119" s="138">
        <v>118</v>
      </c>
      <c r="B119" s="139" t="s">
        <v>121</v>
      </c>
    </row>
    <row r="120" spans="1:2" ht="12.75">
      <c r="A120" s="138">
        <v>119</v>
      </c>
      <c r="B120" s="139" t="s">
        <v>122</v>
      </c>
    </row>
    <row r="121" spans="1:2" ht="12.75">
      <c r="A121" s="138">
        <v>120</v>
      </c>
      <c r="B121" s="139" t="s">
        <v>123</v>
      </c>
    </row>
    <row r="122" spans="1:2" ht="12.75">
      <c r="A122" s="138">
        <v>121</v>
      </c>
      <c r="B122" s="139" t="s">
        <v>124</v>
      </c>
    </row>
    <row r="123" spans="1:2" ht="12.75">
      <c r="A123" s="138">
        <v>122</v>
      </c>
      <c r="B123" s="139" t="s">
        <v>125</v>
      </c>
    </row>
    <row r="124" spans="1:2" ht="12.75">
      <c r="A124" s="138">
        <v>123</v>
      </c>
      <c r="B124" s="139" t="s">
        <v>126</v>
      </c>
    </row>
    <row r="125" spans="1:2" ht="12.75">
      <c r="A125" s="138">
        <v>124</v>
      </c>
      <c r="B125" s="139" t="s">
        <v>127</v>
      </c>
    </row>
    <row r="126" spans="1:2" ht="12.75">
      <c r="A126" s="138">
        <v>125</v>
      </c>
      <c r="B126" s="139" t="s">
        <v>128</v>
      </c>
    </row>
    <row r="127" spans="1:2" ht="12.75">
      <c r="A127" s="138">
        <v>126</v>
      </c>
      <c r="B127" s="139" t="s">
        <v>129</v>
      </c>
    </row>
    <row r="128" spans="1:2" ht="12.75">
      <c r="A128" s="138">
        <v>127</v>
      </c>
      <c r="B128" s="139" t="s">
        <v>130</v>
      </c>
    </row>
    <row r="129" spans="1:2" ht="12.75">
      <c r="A129" s="138">
        <v>128</v>
      </c>
      <c r="B129" s="139" t="s">
        <v>131</v>
      </c>
    </row>
    <row r="130" spans="1:2" ht="12.75">
      <c r="A130" s="138">
        <v>129</v>
      </c>
      <c r="B130" s="139" t="s">
        <v>132</v>
      </c>
    </row>
    <row r="131" spans="1:2" ht="12.75">
      <c r="A131" s="138">
        <v>130</v>
      </c>
      <c r="B131" s="139" t="s">
        <v>133</v>
      </c>
    </row>
    <row r="132" spans="1:2" ht="12.75">
      <c r="A132" s="138">
        <v>131</v>
      </c>
      <c r="B132" s="139" t="s">
        <v>134</v>
      </c>
    </row>
    <row r="133" spans="1:2" ht="12.75">
      <c r="A133" s="138">
        <v>132</v>
      </c>
      <c r="B133" s="139" t="s">
        <v>135</v>
      </c>
    </row>
    <row r="134" spans="1:2" ht="12.75">
      <c r="A134" s="138">
        <v>133</v>
      </c>
      <c r="B134" s="139" t="s">
        <v>136</v>
      </c>
    </row>
    <row r="135" spans="1:2" ht="12.75">
      <c r="A135" s="138">
        <v>134</v>
      </c>
      <c r="B135" s="139" t="s">
        <v>137</v>
      </c>
    </row>
    <row r="136" spans="1:2" ht="12.75">
      <c r="A136" s="138">
        <v>135</v>
      </c>
      <c r="B136" s="139" t="s">
        <v>138</v>
      </c>
    </row>
    <row r="137" spans="1:2" ht="12.75">
      <c r="A137" s="138">
        <v>136</v>
      </c>
      <c r="B137" s="139" t="s">
        <v>139</v>
      </c>
    </row>
    <row r="138" spans="1:2" ht="12.75">
      <c r="A138" s="138">
        <v>137</v>
      </c>
      <c r="B138" s="139" t="s">
        <v>140</v>
      </c>
    </row>
    <row r="139" spans="1:2" ht="12.75">
      <c r="A139" s="138">
        <v>138</v>
      </c>
      <c r="B139" s="139" t="s">
        <v>141</v>
      </c>
    </row>
    <row r="140" spans="1:2" ht="12.75">
      <c r="A140" s="138">
        <v>139</v>
      </c>
      <c r="B140" s="139" t="s">
        <v>142</v>
      </c>
    </row>
    <row r="141" spans="1:2" ht="12.75">
      <c r="A141" s="138">
        <v>140</v>
      </c>
      <c r="B141" s="139" t="s">
        <v>143</v>
      </c>
    </row>
    <row r="142" spans="1:2" ht="12.75">
      <c r="A142" s="138">
        <v>141</v>
      </c>
      <c r="B142" s="139" t="s">
        <v>144</v>
      </c>
    </row>
    <row r="143" spans="1:2" ht="12.75">
      <c r="A143" s="138">
        <v>142</v>
      </c>
      <c r="B143" s="139" t="s">
        <v>145</v>
      </c>
    </row>
    <row r="144" spans="1:2" ht="12.75">
      <c r="A144" s="138">
        <v>143</v>
      </c>
      <c r="B144" s="139" t="s">
        <v>146</v>
      </c>
    </row>
    <row r="145" spans="1:2" ht="12.75">
      <c r="A145" s="138">
        <v>144</v>
      </c>
      <c r="B145" s="139" t="s">
        <v>147</v>
      </c>
    </row>
    <row r="146" spans="1:2" ht="12.75">
      <c r="A146" s="138">
        <v>145</v>
      </c>
      <c r="B146" s="139" t="s">
        <v>148</v>
      </c>
    </row>
    <row r="147" spans="1:2" ht="12.75">
      <c r="A147" s="138">
        <v>146</v>
      </c>
      <c r="B147" s="139" t="s">
        <v>149</v>
      </c>
    </row>
    <row r="148" spans="1:2" ht="12.75">
      <c r="A148" s="138">
        <v>147</v>
      </c>
      <c r="B148" s="139" t="s">
        <v>150</v>
      </c>
    </row>
    <row r="149" spans="1:2" ht="12.75">
      <c r="A149" s="138">
        <v>148</v>
      </c>
      <c r="B149" s="139" t="s">
        <v>151</v>
      </c>
    </row>
    <row r="150" spans="1:2" ht="12.75">
      <c r="A150" s="138">
        <v>149</v>
      </c>
      <c r="B150" s="139" t="s">
        <v>152</v>
      </c>
    </row>
    <row r="151" spans="1:2" ht="12.75">
      <c r="A151" s="138">
        <v>150</v>
      </c>
      <c r="B151" s="139" t="s">
        <v>153</v>
      </c>
    </row>
    <row r="152" spans="1:2" ht="12.75">
      <c r="A152" s="138">
        <v>151</v>
      </c>
      <c r="B152" s="139" t="s">
        <v>154</v>
      </c>
    </row>
    <row r="153" spans="1:2" ht="12.75">
      <c r="A153" s="138">
        <v>152</v>
      </c>
      <c r="B153" s="139" t="s">
        <v>155</v>
      </c>
    </row>
    <row r="154" spans="1:2" ht="12.75">
      <c r="A154" s="138">
        <v>153</v>
      </c>
      <c r="B154" s="139" t="s">
        <v>156</v>
      </c>
    </row>
    <row r="155" spans="1:2" ht="12.75">
      <c r="A155" s="138">
        <v>154</v>
      </c>
      <c r="B155" s="139" t="s">
        <v>157</v>
      </c>
    </row>
    <row r="156" spans="1:2" ht="12.75">
      <c r="A156" s="138">
        <v>155</v>
      </c>
      <c r="B156" s="139" t="s">
        <v>158</v>
      </c>
    </row>
    <row r="157" spans="1:2" ht="12.75">
      <c r="A157" s="138">
        <v>156</v>
      </c>
      <c r="B157" s="139" t="s">
        <v>159</v>
      </c>
    </row>
    <row r="158" spans="1:2" ht="12.75">
      <c r="A158" s="138">
        <v>157</v>
      </c>
      <c r="B158" s="139" t="s">
        <v>160</v>
      </c>
    </row>
    <row r="159" spans="1:2" ht="12.75">
      <c r="A159" s="138">
        <v>158</v>
      </c>
      <c r="B159" s="139" t="s">
        <v>161</v>
      </c>
    </row>
    <row r="160" spans="1:2" ht="12.75">
      <c r="A160" s="138">
        <v>159</v>
      </c>
      <c r="B160" s="139" t="s">
        <v>162</v>
      </c>
    </row>
    <row r="161" spans="1:2" ht="12.75">
      <c r="A161" s="138">
        <v>160</v>
      </c>
      <c r="B161" s="139" t="s">
        <v>163</v>
      </c>
    </row>
    <row r="162" spans="1:2" ht="12.75">
      <c r="A162" s="138">
        <v>161</v>
      </c>
      <c r="B162" s="139" t="s">
        <v>164</v>
      </c>
    </row>
    <row r="163" spans="1:2" ht="12.75">
      <c r="A163" s="138">
        <v>162</v>
      </c>
      <c r="B163" s="139" t="s">
        <v>165</v>
      </c>
    </row>
    <row r="164" spans="1:2" ht="12.75">
      <c r="A164" s="138">
        <v>163</v>
      </c>
      <c r="B164" s="139" t="s">
        <v>166</v>
      </c>
    </row>
    <row r="165" spans="1:2" ht="12.75">
      <c r="A165" s="138">
        <v>164</v>
      </c>
      <c r="B165" s="139" t="s">
        <v>167</v>
      </c>
    </row>
    <row r="166" spans="1:2" ht="12.75">
      <c r="A166" s="138">
        <v>165</v>
      </c>
      <c r="B166" s="139" t="s">
        <v>168</v>
      </c>
    </row>
    <row r="167" spans="1:2" ht="12.75">
      <c r="A167" s="138">
        <v>166</v>
      </c>
      <c r="B167" s="139" t="s">
        <v>169</v>
      </c>
    </row>
    <row r="168" spans="1:2" ht="12.75">
      <c r="A168" s="138">
        <v>167</v>
      </c>
      <c r="B168" s="139" t="s">
        <v>170</v>
      </c>
    </row>
    <row r="169" spans="1:2" ht="12.75">
      <c r="A169" s="138">
        <v>168</v>
      </c>
      <c r="B169" s="139" t="s">
        <v>171</v>
      </c>
    </row>
    <row r="170" spans="1:2" ht="12.75">
      <c r="A170" s="138">
        <v>169</v>
      </c>
      <c r="B170" s="139" t="s">
        <v>172</v>
      </c>
    </row>
    <row r="171" spans="1:2" ht="12.75">
      <c r="A171" s="138">
        <v>170</v>
      </c>
      <c r="B171" s="139" t="s">
        <v>173</v>
      </c>
    </row>
    <row r="172" spans="1:2" ht="12.75">
      <c r="A172" s="138">
        <v>171</v>
      </c>
      <c r="B172" s="139" t="s">
        <v>174</v>
      </c>
    </row>
    <row r="173" spans="1:2" ht="12.75">
      <c r="A173" s="138">
        <v>172</v>
      </c>
      <c r="B173" s="139" t="s">
        <v>175</v>
      </c>
    </row>
    <row r="174" spans="1:2" ht="12.75">
      <c r="A174" s="138">
        <v>173</v>
      </c>
      <c r="B174" s="139" t="s">
        <v>176</v>
      </c>
    </row>
    <row r="175" spans="1:2" ht="12.75">
      <c r="A175" s="138">
        <v>174</v>
      </c>
      <c r="B175" s="139" t="s">
        <v>177</v>
      </c>
    </row>
    <row r="176" spans="1:2" ht="12.75">
      <c r="A176" s="138">
        <v>175</v>
      </c>
      <c r="B176" s="139" t="s">
        <v>178</v>
      </c>
    </row>
    <row r="177" spans="1:2" ht="12.75">
      <c r="A177" s="138">
        <v>176</v>
      </c>
      <c r="B177" s="139" t="s">
        <v>179</v>
      </c>
    </row>
    <row r="178" spans="1:2" ht="12.75">
      <c r="A178" s="138">
        <v>177</v>
      </c>
      <c r="B178" s="139" t="s">
        <v>180</v>
      </c>
    </row>
    <row r="179" spans="1:2" ht="12.75">
      <c r="A179" s="138">
        <v>178</v>
      </c>
      <c r="B179" s="139" t="s">
        <v>181</v>
      </c>
    </row>
    <row r="180" spans="1:2" ht="12.75">
      <c r="A180" s="138">
        <v>179</v>
      </c>
      <c r="B180" s="139" t="s">
        <v>182</v>
      </c>
    </row>
    <row r="181" spans="1:2" ht="12.75">
      <c r="A181" s="138">
        <v>180</v>
      </c>
      <c r="B181" s="139" t="s">
        <v>183</v>
      </c>
    </row>
    <row r="182" spans="1:2" ht="12.75">
      <c r="A182" s="138">
        <v>181</v>
      </c>
      <c r="B182" s="139" t="s">
        <v>184</v>
      </c>
    </row>
    <row r="183" spans="1:2" ht="12.75">
      <c r="A183" s="138">
        <v>182</v>
      </c>
      <c r="B183" s="139" t="s">
        <v>185</v>
      </c>
    </row>
    <row r="184" spans="1:2" ht="12.75">
      <c r="A184" s="138">
        <v>183</v>
      </c>
      <c r="B184" s="139" t="s">
        <v>186</v>
      </c>
    </row>
    <row r="185" spans="1:2" ht="12.75">
      <c r="A185" s="138">
        <v>184</v>
      </c>
      <c r="B185" s="139" t="s">
        <v>187</v>
      </c>
    </row>
    <row r="186" spans="1:2" ht="12.75">
      <c r="A186" s="138">
        <v>185</v>
      </c>
      <c r="B186" s="139" t="s">
        <v>188</v>
      </c>
    </row>
    <row r="187" spans="1:2" ht="12.75">
      <c r="A187" s="138">
        <v>186</v>
      </c>
      <c r="B187" s="139" t="s">
        <v>189</v>
      </c>
    </row>
    <row r="188" spans="1:2" ht="12.75">
      <c r="A188" s="138">
        <v>187</v>
      </c>
      <c r="B188" s="139" t="s">
        <v>190</v>
      </c>
    </row>
    <row r="189" spans="1:2" ht="12.75">
      <c r="A189" s="138">
        <v>188</v>
      </c>
      <c r="B189" s="139" t="s">
        <v>191</v>
      </c>
    </row>
    <row r="190" spans="1:2" ht="12.75">
      <c r="A190" s="138">
        <v>189</v>
      </c>
      <c r="B190" s="139" t="s">
        <v>192</v>
      </c>
    </row>
    <row r="191" spans="1:2" ht="12.75">
      <c r="A191" s="138">
        <v>190</v>
      </c>
      <c r="B191" s="139" t="s">
        <v>193</v>
      </c>
    </row>
    <row r="192" spans="1:2" ht="12.75">
      <c r="A192" s="138">
        <v>191</v>
      </c>
      <c r="B192" s="139" t="s">
        <v>194</v>
      </c>
    </row>
    <row r="193" spans="1:2" ht="12.75">
      <c r="A193" s="138">
        <v>192</v>
      </c>
      <c r="B193" s="139" t="s">
        <v>195</v>
      </c>
    </row>
    <row r="194" spans="1:2" ht="12.75">
      <c r="A194" s="138">
        <v>193</v>
      </c>
      <c r="B194" s="139" t="s">
        <v>196</v>
      </c>
    </row>
    <row r="195" spans="1:2" ht="12.75">
      <c r="A195" s="138">
        <v>194</v>
      </c>
      <c r="B195" s="139" t="s">
        <v>197</v>
      </c>
    </row>
    <row r="196" spans="1:2" ht="12.75">
      <c r="A196" s="138">
        <v>195</v>
      </c>
      <c r="B196" s="139" t="s">
        <v>198</v>
      </c>
    </row>
    <row r="197" spans="1:2" ht="12.75">
      <c r="A197" s="138">
        <v>196</v>
      </c>
      <c r="B197" s="139" t="s">
        <v>199</v>
      </c>
    </row>
    <row r="198" spans="1:2" ht="12.75">
      <c r="A198" s="138">
        <v>197</v>
      </c>
      <c r="B198" s="139" t="s">
        <v>200</v>
      </c>
    </row>
    <row r="199" spans="1:2" ht="12.75">
      <c r="A199" s="138">
        <v>198</v>
      </c>
      <c r="B199" s="139" t="s">
        <v>201</v>
      </c>
    </row>
    <row r="200" spans="1:2" ht="12.75">
      <c r="A200" s="138">
        <v>199</v>
      </c>
      <c r="B200" s="139" t="s">
        <v>202</v>
      </c>
    </row>
    <row r="201" spans="1:2" ht="12.75">
      <c r="A201" s="138">
        <v>200</v>
      </c>
      <c r="B201" s="139" t="s">
        <v>203</v>
      </c>
    </row>
    <row r="202" spans="1:2" ht="12.75">
      <c r="A202" s="138">
        <v>201</v>
      </c>
      <c r="B202" s="139" t="s">
        <v>204</v>
      </c>
    </row>
    <row r="203" spans="1:2" ht="12.75">
      <c r="A203" s="138">
        <v>202</v>
      </c>
      <c r="B203" s="139" t="s">
        <v>205</v>
      </c>
    </row>
    <row r="204" spans="1:2" ht="12.75">
      <c r="A204" s="138">
        <v>203</v>
      </c>
      <c r="B204" s="139" t="s">
        <v>206</v>
      </c>
    </row>
    <row r="205" spans="1:2" ht="12.75">
      <c r="A205" s="138">
        <v>204</v>
      </c>
      <c r="B205" s="139" t="s">
        <v>207</v>
      </c>
    </row>
    <row r="206" spans="1:2" ht="12.75">
      <c r="A206" s="138">
        <v>205</v>
      </c>
      <c r="B206" s="139" t="s">
        <v>208</v>
      </c>
    </row>
    <row r="207" spans="1:2" ht="12.75">
      <c r="A207" s="138">
        <v>206</v>
      </c>
      <c r="B207" s="139" t="s">
        <v>209</v>
      </c>
    </row>
    <row r="208" spans="1:2" ht="12.75">
      <c r="A208" s="138">
        <v>207</v>
      </c>
      <c r="B208" s="139" t="s">
        <v>210</v>
      </c>
    </row>
    <row r="209" spans="1:2" ht="12.75">
      <c r="A209" s="138">
        <v>208</v>
      </c>
      <c r="B209" s="139" t="s">
        <v>211</v>
      </c>
    </row>
    <row r="210" spans="1:2" ht="12.75">
      <c r="A210" s="138">
        <v>209</v>
      </c>
      <c r="B210" s="139" t="s">
        <v>212</v>
      </c>
    </row>
    <row r="211" spans="1:2" ht="12.75">
      <c r="A211" s="138">
        <v>210</v>
      </c>
      <c r="B211" s="139" t="s">
        <v>213</v>
      </c>
    </row>
    <row r="212" spans="1:2" ht="12.75">
      <c r="A212" s="138">
        <v>211</v>
      </c>
      <c r="B212" s="139" t="s">
        <v>214</v>
      </c>
    </row>
    <row r="213" spans="1:2" ht="12.75">
      <c r="A213" s="138">
        <v>212</v>
      </c>
      <c r="B213" s="139" t="s">
        <v>215</v>
      </c>
    </row>
    <row r="214" spans="1:2" ht="12.75">
      <c r="A214" s="138">
        <v>213</v>
      </c>
      <c r="B214" s="139" t="s">
        <v>216</v>
      </c>
    </row>
    <row r="215" spans="1:2" ht="12.75">
      <c r="A215" s="138">
        <v>214</v>
      </c>
      <c r="B215" s="139" t="s">
        <v>217</v>
      </c>
    </row>
    <row r="216" spans="1:2" ht="12.75">
      <c r="A216" s="138">
        <v>215</v>
      </c>
      <c r="B216" s="139" t="s">
        <v>218</v>
      </c>
    </row>
    <row r="217" spans="1:2" ht="12.75">
      <c r="A217" s="138">
        <v>216</v>
      </c>
      <c r="B217" s="139" t="s">
        <v>219</v>
      </c>
    </row>
    <row r="218" spans="1:2" ht="12.75">
      <c r="A218" s="138">
        <v>217</v>
      </c>
      <c r="B218" s="139" t="s">
        <v>220</v>
      </c>
    </row>
    <row r="219" spans="1:2" ht="12.75">
      <c r="A219" s="138">
        <v>218</v>
      </c>
      <c r="B219" s="139" t="s">
        <v>221</v>
      </c>
    </row>
    <row r="220" spans="1:2" ht="12.75">
      <c r="A220" s="138">
        <v>219</v>
      </c>
      <c r="B220" s="139" t="s">
        <v>222</v>
      </c>
    </row>
    <row r="221" spans="1:2" ht="12.75">
      <c r="A221" s="138">
        <v>220</v>
      </c>
      <c r="B221" s="139" t="s">
        <v>223</v>
      </c>
    </row>
    <row r="222" spans="1:2" ht="12.75">
      <c r="A222" s="138">
        <v>221</v>
      </c>
      <c r="B222" s="139" t="s">
        <v>224</v>
      </c>
    </row>
    <row r="223" spans="1:2" ht="12.75">
      <c r="A223" s="138">
        <v>222</v>
      </c>
      <c r="B223" s="139" t="s">
        <v>225</v>
      </c>
    </row>
    <row r="224" spans="1:2" ht="12.75">
      <c r="A224" s="138">
        <v>223</v>
      </c>
      <c r="B224" s="139" t="s">
        <v>226</v>
      </c>
    </row>
    <row r="225" spans="1:2" ht="12.75">
      <c r="A225" s="138">
        <v>224</v>
      </c>
      <c r="B225" s="139" t="s">
        <v>227</v>
      </c>
    </row>
    <row r="226" spans="1:2" ht="12.75">
      <c r="A226" s="138">
        <v>225</v>
      </c>
      <c r="B226" s="139" t="s">
        <v>228</v>
      </c>
    </row>
    <row r="227" spans="1:2" ht="12.75">
      <c r="A227" s="138">
        <v>226</v>
      </c>
      <c r="B227" s="139" t="s">
        <v>229</v>
      </c>
    </row>
    <row r="228" spans="1:2" ht="12.75">
      <c r="A228" s="138">
        <v>227</v>
      </c>
      <c r="B228" s="139" t="s">
        <v>230</v>
      </c>
    </row>
    <row r="229" spans="1:2" ht="12.75">
      <c r="A229" s="138">
        <v>228</v>
      </c>
      <c r="B229" s="139" t="s">
        <v>231</v>
      </c>
    </row>
    <row r="230" spans="1:2" ht="12.75">
      <c r="A230" s="138">
        <v>229</v>
      </c>
      <c r="B230" s="139" t="s">
        <v>232</v>
      </c>
    </row>
    <row r="231" spans="1:2" ht="12.75">
      <c r="A231" s="138">
        <v>230</v>
      </c>
      <c r="B231" s="139" t="s">
        <v>233</v>
      </c>
    </row>
    <row r="232" spans="1:2" ht="12.75">
      <c r="A232" s="138">
        <v>231</v>
      </c>
      <c r="B232" s="139" t="s">
        <v>234</v>
      </c>
    </row>
    <row r="233" spans="1:2" ht="12.75">
      <c r="A233" s="138">
        <v>232</v>
      </c>
      <c r="B233" s="139" t="s">
        <v>235</v>
      </c>
    </row>
    <row r="234" spans="1:2" ht="12.75">
      <c r="A234" s="138">
        <v>233</v>
      </c>
      <c r="B234" s="139" t="s">
        <v>236</v>
      </c>
    </row>
    <row r="235" spans="1:2" ht="12.75">
      <c r="A235" s="138">
        <v>234</v>
      </c>
      <c r="B235" s="139" t="s">
        <v>237</v>
      </c>
    </row>
    <row r="236" spans="1:2" ht="12.75">
      <c r="A236" s="138">
        <v>235</v>
      </c>
      <c r="B236" s="139" t="s">
        <v>238</v>
      </c>
    </row>
    <row r="237" spans="1:2" ht="12.75">
      <c r="A237" s="138">
        <v>236</v>
      </c>
      <c r="B237" s="139" t="s">
        <v>239</v>
      </c>
    </row>
    <row r="238" spans="1:2" ht="12.75">
      <c r="A238" s="138">
        <v>237</v>
      </c>
      <c r="B238" s="139" t="s">
        <v>240</v>
      </c>
    </row>
    <row r="239" spans="1:2" ht="12.75">
      <c r="A239" s="138">
        <v>238</v>
      </c>
      <c r="B239" s="139" t="s">
        <v>241</v>
      </c>
    </row>
    <row r="240" spans="1:2" ht="12.75">
      <c r="A240" s="138">
        <v>239</v>
      </c>
      <c r="B240" s="139" t="s">
        <v>242</v>
      </c>
    </row>
    <row r="241" spans="1:2" ht="12.75">
      <c r="A241" s="138">
        <v>240</v>
      </c>
      <c r="B241" s="139" t="s">
        <v>243</v>
      </c>
    </row>
    <row r="242" spans="1:2" ht="12.75">
      <c r="A242" s="138">
        <v>241</v>
      </c>
      <c r="B242" s="139" t="s">
        <v>244</v>
      </c>
    </row>
    <row r="243" spans="1:2" ht="12.75">
      <c r="A243" s="138">
        <v>242</v>
      </c>
      <c r="B243" s="139" t="s">
        <v>245</v>
      </c>
    </row>
    <row r="244" spans="1:2" ht="12.75">
      <c r="A244" s="138">
        <v>243</v>
      </c>
      <c r="B244" s="139" t="s">
        <v>246</v>
      </c>
    </row>
    <row r="245" spans="1:2" ht="12.75">
      <c r="A245" s="138">
        <v>244</v>
      </c>
      <c r="B245" s="139" t="s">
        <v>247</v>
      </c>
    </row>
    <row r="246" spans="1:2" ht="12.75">
      <c r="A246" s="138">
        <v>245</v>
      </c>
      <c r="B246" s="139" t="s">
        <v>248</v>
      </c>
    </row>
    <row r="247" spans="1:2" ht="12.75">
      <c r="A247" s="138">
        <v>246</v>
      </c>
      <c r="B247" s="139" t="s">
        <v>249</v>
      </c>
    </row>
    <row r="248" spans="1:2" ht="12.75">
      <c r="A248" s="138">
        <v>247</v>
      </c>
      <c r="B248" s="139" t="s">
        <v>250</v>
      </c>
    </row>
    <row r="249" spans="1:2" ht="12.75">
      <c r="A249" s="138">
        <v>248</v>
      </c>
      <c r="B249" s="139" t="s">
        <v>251</v>
      </c>
    </row>
    <row r="250" spans="1:2" ht="12.75">
      <c r="A250" s="138">
        <v>249</v>
      </c>
      <c r="B250" s="139" t="s">
        <v>252</v>
      </c>
    </row>
    <row r="251" spans="1:2" ht="12.75">
      <c r="A251" s="138">
        <v>250</v>
      </c>
      <c r="B251" s="139" t="s">
        <v>253</v>
      </c>
    </row>
    <row r="252" spans="1:2" ht="12.75">
      <c r="A252" s="138">
        <v>251</v>
      </c>
      <c r="B252" s="139" t="s">
        <v>254</v>
      </c>
    </row>
    <row r="253" spans="1:2" ht="12.75">
      <c r="A253" s="138">
        <v>252</v>
      </c>
      <c r="B253" s="139" t="s">
        <v>255</v>
      </c>
    </row>
    <row r="254" spans="1:2" ht="12.75">
      <c r="A254" s="138">
        <v>253</v>
      </c>
      <c r="B254" s="139" t="s">
        <v>256</v>
      </c>
    </row>
    <row r="255" spans="1:2" ht="12.75">
      <c r="A255" s="138">
        <v>254</v>
      </c>
      <c r="B255" s="139" t="s">
        <v>257</v>
      </c>
    </row>
    <row r="256" spans="1:2" ht="12.75">
      <c r="A256" s="138">
        <v>255</v>
      </c>
      <c r="B256" s="139" t="s">
        <v>258</v>
      </c>
    </row>
    <row r="257" spans="1:2" ht="12.75">
      <c r="A257" s="138">
        <v>256</v>
      </c>
      <c r="B257" s="139" t="s">
        <v>259</v>
      </c>
    </row>
    <row r="258" spans="1:2" ht="12.75">
      <c r="A258" s="138">
        <v>257</v>
      </c>
      <c r="B258" s="139" t="s">
        <v>260</v>
      </c>
    </row>
    <row r="259" spans="1:2" ht="12.75">
      <c r="A259" s="138">
        <v>258</v>
      </c>
      <c r="B259" s="139" t="s">
        <v>261</v>
      </c>
    </row>
    <row r="260" spans="1:2" ht="12.75">
      <c r="A260" s="138">
        <v>259</v>
      </c>
      <c r="B260" s="139" t="s">
        <v>262</v>
      </c>
    </row>
    <row r="261" spans="1:2" ht="12.75">
      <c r="A261" s="138">
        <v>260</v>
      </c>
      <c r="B261" s="139" t="s">
        <v>263</v>
      </c>
    </row>
    <row r="262" spans="1:2" ht="12.75">
      <c r="A262" s="138">
        <v>261</v>
      </c>
      <c r="B262" s="139" t="s">
        <v>264</v>
      </c>
    </row>
    <row r="263" spans="1:2" ht="12.75">
      <c r="A263" s="138">
        <v>262</v>
      </c>
      <c r="B263" s="139" t="s">
        <v>265</v>
      </c>
    </row>
    <row r="264" spans="1:2" ht="12.75">
      <c r="A264" s="138">
        <v>263</v>
      </c>
      <c r="B264" s="139" t="s">
        <v>266</v>
      </c>
    </row>
    <row r="265" spans="1:2" ht="12.75">
      <c r="A265" s="138">
        <v>264</v>
      </c>
      <c r="B265" s="139" t="s">
        <v>267</v>
      </c>
    </row>
    <row r="266" spans="1:2" ht="12.75">
      <c r="A266" s="138">
        <v>265</v>
      </c>
      <c r="B266" s="139" t="s">
        <v>268</v>
      </c>
    </row>
    <row r="267" spans="1:2" ht="12.75">
      <c r="A267" s="138">
        <v>266</v>
      </c>
      <c r="B267" s="139" t="s">
        <v>269</v>
      </c>
    </row>
    <row r="268" spans="1:2" ht="12.75">
      <c r="A268" s="138">
        <v>267</v>
      </c>
      <c r="B268" s="139" t="s">
        <v>270</v>
      </c>
    </row>
    <row r="269" spans="1:2" ht="12.75">
      <c r="A269" s="138">
        <v>268</v>
      </c>
      <c r="B269" s="139" t="s">
        <v>271</v>
      </c>
    </row>
    <row r="270" spans="1:2" ht="12.75">
      <c r="A270" s="138">
        <v>269</v>
      </c>
      <c r="B270" s="139" t="s">
        <v>272</v>
      </c>
    </row>
    <row r="271" spans="1:2" ht="12.75">
      <c r="A271" s="138">
        <v>270</v>
      </c>
      <c r="B271" s="139" t="s">
        <v>273</v>
      </c>
    </row>
    <row r="272" spans="1:2" ht="12.75">
      <c r="A272" s="138">
        <v>271</v>
      </c>
      <c r="B272" s="139" t="s">
        <v>274</v>
      </c>
    </row>
    <row r="273" spans="1:2" ht="12.75">
      <c r="A273" s="138">
        <v>272</v>
      </c>
      <c r="B273" s="139" t="s">
        <v>275</v>
      </c>
    </row>
    <row r="274" spans="1:2" ht="12.75">
      <c r="A274" s="138">
        <v>273</v>
      </c>
      <c r="B274" s="139" t="s">
        <v>276</v>
      </c>
    </row>
    <row r="275" spans="1:2" ht="12.75">
      <c r="A275" s="138">
        <v>274</v>
      </c>
      <c r="B275" s="139" t="s">
        <v>277</v>
      </c>
    </row>
    <row r="276" spans="1:2" ht="12.75">
      <c r="A276" s="138">
        <v>275</v>
      </c>
      <c r="B276" s="139" t="s">
        <v>278</v>
      </c>
    </row>
    <row r="277" spans="1:2" ht="12.75">
      <c r="A277" s="138">
        <v>276</v>
      </c>
      <c r="B277" s="139" t="s">
        <v>279</v>
      </c>
    </row>
    <row r="278" spans="1:2" ht="12.75">
      <c r="A278" s="138">
        <v>277</v>
      </c>
      <c r="B278" s="139" t="s">
        <v>280</v>
      </c>
    </row>
    <row r="279" spans="1:2" ht="12.75">
      <c r="A279" s="138">
        <v>278</v>
      </c>
      <c r="B279" s="139" t="s">
        <v>281</v>
      </c>
    </row>
    <row r="280" spans="1:2" ht="12.75">
      <c r="A280" s="138">
        <v>279</v>
      </c>
      <c r="B280" s="139" t="s">
        <v>282</v>
      </c>
    </row>
    <row r="281" spans="1:2" ht="12.75">
      <c r="A281" s="138">
        <v>280</v>
      </c>
      <c r="B281" s="139" t="s">
        <v>283</v>
      </c>
    </row>
    <row r="282" spans="1:2" ht="12.75">
      <c r="A282" s="138">
        <v>281</v>
      </c>
      <c r="B282" s="139" t="s">
        <v>284</v>
      </c>
    </row>
    <row r="283" spans="1:2" ht="12.75">
      <c r="A283" s="138">
        <v>282</v>
      </c>
      <c r="B283" s="139" t="s">
        <v>285</v>
      </c>
    </row>
    <row r="284" spans="1:2" ht="12.75">
      <c r="A284" s="138">
        <v>283</v>
      </c>
      <c r="B284" s="139" t="s">
        <v>286</v>
      </c>
    </row>
    <row r="285" spans="1:2" ht="12.75">
      <c r="A285" s="138">
        <v>284</v>
      </c>
      <c r="B285" s="139" t="s">
        <v>287</v>
      </c>
    </row>
    <row r="286" spans="1:2" ht="12.75">
      <c r="A286" s="138">
        <v>285</v>
      </c>
      <c r="B286" s="139" t="s">
        <v>288</v>
      </c>
    </row>
    <row r="287" spans="1:2" ht="12.75">
      <c r="A287" s="138">
        <v>286</v>
      </c>
      <c r="B287" s="139" t="s">
        <v>289</v>
      </c>
    </row>
    <row r="288" spans="1:2" ht="12.75">
      <c r="A288" s="138">
        <v>287</v>
      </c>
      <c r="B288" s="139" t="s">
        <v>290</v>
      </c>
    </row>
    <row r="289" spans="1:2" ht="12.75">
      <c r="A289" s="138">
        <v>288</v>
      </c>
      <c r="B289" s="139" t="s">
        <v>291</v>
      </c>
    </row>
    <row r="290" spans="1:2" ht="12.75">
      <c r="A290" s="138">
        <v>289</v>
      </c>
      <c r="B290" s="139" t="s">
        <v>292</v>
      </c>
    </row>
    <row r="291" spans="1:2" ht="12.75">
      <c r="A291" s="138">
        <v>290</v>
      </c>
      <c r="B291" s="139" t="s">
        <v>293</v>
      </c>
    </row>
    <row r="292" spans="1:2" ht="12.75">
      <c r="A292" s="138">
        <v>291</v>
      </c>
      <c r="B292" s="139" t="s">
        <v>294</v>
      </c>
    </row>
    <row r="293" spans="1:2" ht="12.75">
      <c r="A293" s="138">
        <v>292</v>
      </c>
      <c r="B293" s="139" t="s">
        <v>295</v>
      </c>
    </row>
    <row r="294" spans="1:2" ht="12.75">
      <c r="A294" s="138">
        <v>293</v>
      </c>
      <c r="B294" s="139" t="s">
        <v>296</v>
      </c>
    </row>
    <row r="295" spans="1:2" ht="12.75">
      <c r="A295" s="138">
        <v>294</v>
      </c>
      <c r="B295" s="139" t="s">
        <v>297</v>
      </c>
    </row>
    <row r="296" spans="1:2" ht="12.75">
      <c r="A296" s="138">
        <v>295</v>
      </c>
      <c r="B296" s="139" t="s">
        <v>298</v>
      </c>
    </row>
    <row r="297" spans="1:2" ht="12.75">
      <c r="A297" s="138">
        <v>296</v>
      </c>
      <c r="B297" s="139" t="s">
        <v>299</v>
      </c>
    </row>
    <row r="298" spans="1:2" ht="12.75">
      <c r="A298" s="138">
        <v>297</v>
      </c>
      <c r="B298" s="139" t="s">
        <v>300</v>
      </c>
    </row>
    <row r="299" spans="1:2" ht="12.75">
      <c r="A299" s="138">
        <v>298</v>
      </c>
      <c r="B299" s="139" t="s">
        <v>301</v>
      </c>
    </row>
    <row r="300" spans="1:2" ht="12.75">
      <c r="A300" s="138">
        <v>299</v>
      </c>
      <c r="B300" s="139" t="s">
        <v>302</v>
      </c>
    </row>
    <row r="301" spans="1:2" ht="12.75">
      <c r="A301" s="138">
        <v>300</v>
      </c>
      <c r="B301" s="139" t="s">
        <v>303</v>
      </c>
    </row>
    <row r="302" spans="1:2" ht="12.75">
      <c r="A302" s="138">
        <v>301</v>
      </c>
      <c r="B302" s="139" t="s">
        <v>304</v>
      </c>
    </row>
    <row r="303" spans="1:2" ht="12.75">
      <c r="A303" s="138">
        <v>302</v>
      </c>
      <c r="B303" s="139" t="s">
        <v>305</v>
      </c>
    </row>
    <row r="304" spans="1:2" ht="12.75">
      <c r="A304" s="138">
        <v>303</v>
      </c>
      <c r="B304" s="139" t="s">
        <v>306</v>
      </c>
    </row>
    <row r="305" spans="1:2" ht="12.75">
      <c r="A305" s="138">
        <v>304</v>
      </c>
      <c r="B305" s="139" t="s">
        <v>307</v>
      </c>
    </row>
    <row r="306" spans="1:2" ht="12.75">
      <c r="A306" s="138">
        <v>305</v>
      </c>
      <c r="B306" s="139" t="s">
        <v>308</v>
      </c>
    </row>
    <row r="307" spans="1:2" ht="12.75">
      <c r="A307" s="138">
        <v>306</v>
      </c>
      <c r="B307" s="139" t="s">
        <v>309</v>
      </c>
    </row>
    <row r="308" spans="1:2" ht="12.75">
      <c r="A308" s="138">
        <v>307</v>
      </c>
      <c r="B308" s="139" t="s">
        <v>310</v>
      </c>
    </row>
    <row r="309" spans="1:2" ht="12.75">
      <c r="A309" s="138">
        <v>308</v>
      </c>
      <c r="B309" s="139" t="s">
        <v>311</v>
      </c>
    </row>
    <row r="310" spans="1:2" ht="12.75">
      <c r="A310" s="138">
        <v>309</v>
      </c>
      <c r="B310" s="139" t="s">
        <v>312</v>
      </c>
    </row>
    <row r="311" spans="1:2" ht="12.75">
      <c r="A311" s="138">
        <v>310</v>
      </c>
      <c r="B311" s="139" t="s">
        <v>313</v>
      </c>
    </row>
    <row r="312" spans="1:2" ht="12.75">
      <c r="A312" s="138">
        <v>311</v>
      </c>
      <c r="B312" s="139" t="s">
        <v>314</v>
      </c>
    </row>
    <row r="313" spans="1:2" ht="12.75">
      <c r="A313" s="138">
        <v>312</v>
      </c>
      <c r="B313" s="139" t="s">
        <v>315</v>
      </c>
    </row>
    <row r="314" spans="1:2" ht="12.75">
      <c r="A314" s="138">
        <v>313</v>
      </c>
      <c r="B314" s="139" t="s">
        <v>316</v>
      </c>
    </row>
    <row r="315" spans="1:2" ht="12.75">
      <c r="A315" s="138">
        <v>314</v>
      </c>
      <c r="B315" s="139" t="s">
        <v>317</v>
      </c>
    </row>
    <row r="316" spans="1:2" ht="12.75">
      <c r="A316" s="138">
        <v>315</v>
      </c>
      <c r="B316" s="139" t="s">
        <v>318</v>
      </c>
    </row>
    <row r="317" spans="1:2" ht="12.75">
      <c r="A317" s="138">
        <v>316</v>
      </c>
      <c r="B317" s="139" t="s">
        <v>319</v>
      </c>
    </row>
    <row r="318" spans="1:2" ht="12.75">
      <c r="A318" s="138">
        <v>317</v>
      </c>
      <c r="B318" s="139" t="s">
        <v>320</v>
      </c>
    </row>
    <row r="319" spans="1:2" ht="12.75">
      <c r="A319" s="138">
        <v>318</v>
      </c>
      <c r="B319" s="139" t="s">
        <v>321</v>
      </c>
    </row>
    <row r="320" spans="1:2" ht="12.75">
      <c r="A320" s="138">
        <v>319</v>
      </c>
      <c r="B320" s="139" t="s">
        <v>322</v>
      </c>
    </row>
    <row r="321" spans="1:2" ht="12.75">
      <c r="A321" s="138">
        <v>320</v>
      </c>
      <c r="B321" s="139" t="s">
        <v>323</v>
      </c>
    </row>
    <row r="322" spans="1:2" ht="12.75">
      <c r="A322" s="138">
        <v>321</v>
      </c>
      <c r="B322" s="139" t="s">
        <v>324</v>
      </c>
    </row>
    <row r="323" spans="1:2" ht="12.75">
      <c r="A323" s="138">
        <v>322</v>
      </c>
      <c r="B323" s="139" t="s">
        <v>325</v>
      </c>
    </row>
    <row r="324" spans="1:2" ht="12.75">
      <c r="A324" s="138">
        <v>323</v>
      </c>
      <c r="B324" s="139" t="s">
        <v>326</v>
      </c>
    </row>
    <row r="325" spans="1:2" ht="12.75">
      <c r="A325" s="138">
        <v>324</v>
      </c>
      <c r="B325" s="139" t="s">
        <v>327</v>
      </c>
    </row>
    <row r="326" spans="1:2" ht="12.75">
      <c r="A326" s="138">
        <v>325</v>
      </c>
      <c r="B326" s="139" t="s">
        <v>328</v>
      </c>
    </row>
    <row r="327" spans="1:2" ht="12.75">
      <c r="A327" s="138">
        <v>326</v>
      </c>
      <c r="B327" s="139" t="s">
        <v>329</v>
      </c>
    </row>
    <row r="328" spans="1:2" ht="12.75">
      <c r="A328" s="138">
        <v>327</v>
      </c>
      <c r="B328" s="139" t="s">
        <v>330</v>
      </c>
    </row>
    <row r="329" spans="1:2" ht="12.75">
      <c r="A329" s="138">
        <v>328</v>
      </c>
      <c r="B329" s="139" t="s">
        <v>331</v>
      </c>
    </row>
    <row r="330" spans="1:2" ht="12.75">
      <c r="A330" s="138">
        <v>329</v>
      </c>
      <c r="B330" s="139" t="s">
        <v>332</v>
      </c>
    </row>
    <row r="331" spans="1:2" ht="12.75">
      <c r="A331" s="138">
        <v>330</v>
      </c>
      <c r="B331" s="139" t="s">
        <v>333</v>
      </c>
    </row>
    <row r="332" spans="1:2" ht="12.75">
      <c r="A332" s="138">
        <v>331</v>
      </c>
      <c r="B332" s="139" t="s">
        <v>334</v>
      </c>
    </row>
    <row r="333" spans="1:2" ht="12.75">
      <c r="A333" s="138">
        <v>332</v>
      </c>
      <c r="B333" s="139" t="s">
        <v>335</v>
      </c>
    </row>
    <row r="334" spans="1:2" ht="12.75">
      <c r="A334" s="138">
        <v>333</v>
      </c>
      <c r="B334" s="139" t="s">
        <v>336</v>
      </c>
    </row>
    <row r="335" spans="1:2" ht="12.75">
      <c r="A335" s="138">
        <v>334</v>
      </c>
      <c r="B335" s="139" t="s">
        <v>337</v>
      </c>
    </row>
    <row r="336" spans="1:2" ht="12.75">
      <c r="A336" s="138">
        <v>335</v>
      </c>
      <c r="B336" s="139" t="s">
        <v>338</v>
      </c>
    </row>
    <row r="337" spans="1:2" ht="12.75">
      <c r="A337" s="138">
        <v>336</v>
      </c>
      <c r="B337" s="139" t="s">
        <v>339</v>
      </c>
    </row>
    <row r="338" spans="1:2" ht="12.75">
      <c r="A338" s="138">
        <v>337</v>
      </c>
      <c r="B338" s="139" t="s">
        <v>340</v>
      </c>
    </row>
    <row r="339" spans="1:2" ht="12.75">
      <c r="A339" s="138">
        <v>338</v>
      </c>
      <c r="B339" s="139" t="s">
        <v>341</v>
      </c>
    </row>
    <row r="340" spans="1:2" ht="12.75">
      <c r="A340" s="138">
        <v>339</v>
      </c>
      <c r="B340" s="139" t="s">
        <v>342</v>
      </c>
    </row>
    <row r="341" spans="1:2" ht="12.75">
      <c r="A341" s="138">
        <v>340</v>
      </c>
      <c r="B341" s="139" t="s">
        <v>343</v>
      </c>
    </row>
    <row r="342" spans="1:2" ht="12.75">
      <c r="A342" s="138">
        <v>341</v>
      </c>
      <c r="B342" s="139" t="s">
        <v>344</v>
      </c>
    </row>
    <row r="343" spans="1:2" ht="12.75">
      <c r="A343" s="138">
        <v>342</v>
      </c>
      <c r="B343" s="139" t="s">
        <v>345</v>
      </c>
    </row>
    <row r="344" spans="1:2" ht="12.75">
      <c r="A344" s="138">
        <v>343</v>
      </c>
      <c r="B344" s="139" t="s">
        <v>346</v>
      </c>
    </row>
    <row r="345" spans="1:2" ht="12.75">
      <c r="A345" s="138">
        <v>344</v>
      </c>
      <c r="B345" s="139" t="s">
        <v>347</v>
      </c>
    </row>
    <row r="346" spans="1:2" ht="12.75">
      <c r="A346" s="138">
        <v>345</v>
      </c>
      <c r="B346" s="139" t="s">
        <v>348</v>
      </c>
    </row>
    <row r="347" spans="1:2" ht="12.75">
      <c r="A347" s="138">
        <v>346</v>
      </c>
      <c r="B347" s="139" t="s">
        <v>349</v>
      </c>
    </row>
    <row r="348" spans="1:2" ht="12.75">
      <c r="A348" s="138">
        <v>347</v>
      </c>
      <c r="B348" s="139" t="s">
        <v>350</v>
      </c>
    </row>
    <row r="349" spans="1:2" ht="12.75">
      <c r="A349" s="138">
        <v>348</v>
      </c>
      <c r="B349" s="139" t="s">
        <v>351</v>
      </c>
    </row>
    <row r="350" spans="1:2" ht="12.75">
      <c r="A350" s="138">
        <v>349</v>
      </c>
      <c r="B350" s="139" t="s">
        <v>352</v>
      </c>
    </row>
    <row r="351" spans="1:2" ht="12.75">
      <c r="A351" s="138">
        <v>350</v>
      </c>
      <c r="B351" s="139" t="s">
        <v>353</v>
      </c>
    </row>
    <row r="352" spans="1:2" ht="12.75">
      <c r="A352" s="138">
        <v>351</v>
      </c>
      <c r="B352" t="s">
        <v>354</v>
      </c>
    </row>
    <row r="353" ht="12.75">
      <c r="A353" s="138">
        <v>366</v>
      </c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28125" style="0" bestFit="1" customWidth="1"/>
    <col min="4" max="4" width="5.7109375" style="0" customWidth="1"/>
    <col min="5" max="5" width="15.57421875" style="0" customWidth="1"/>
    <col min="6" max="6" width="15.421875" style="0" customWidth="1"/>
    <col min="7" max="7" width="17.7109375" style="0" bestFit="1" customWidth="1"/>
    <col min="8" max="9" width="2.7109375" style="0" customWidth="1"/>
    <col min="10" max="10" width="5.421875" style="1" customWidth="1"/>
    <col min="11" max="11" width="48.28125" style="0" customWidth="1"/>
    <col min="12" max="12" width="18.7109375" style="0" customWidth="1"/>
    <col min="13" max="13" width="4.57421875" style="0" customWidth="1"/>
    <col min="14" max="14" width="18.7109375" style="0" customWidth="1"/>
    <col min="15" max="15" width="2.7109375" style="0" customWidth="1"/>
    <col min="17" max="17" width="7.57421875" style="0" customWidth="1"/>
    <col min="18" max="18" width="18.00390625" style="0" customWidth="1"/>
  </cols>
  <sheetData>
    <row r="1" spans="1:18" s="6" customFormat="1" ht="17.25">
      <c r="A1" s="6" t="s">
        <v>355</v>
      </c>
      <c r="B1" s="4" t="s">
        <v>356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R1"/>
    </row>
    <row r="2" spans="2:15" s="6" customFormat="1" ht="17.25">
      <c r="B2" s="4" t="s">
        <v>357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2:15" s="6" customFormat="1" ht="17.25">
      <c r="B3" s="4" t="s">
        <v>916</v>
      </c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</row>
    <row r="4" spans="2:15" s="42" customFormat="1" ht="30" customHeight="1">
      <c r="B4" s="161" t="str">
        <f>VLOOKUP(SELECT,jurcodes,2)</f>
        <v>ABINGTON            </v>
      </c>
      <c r="C4" s="43"/>
      <c r="D4" s="43"/>
      <c r="E4" s="43"/>
      <c r="F4" s="43"/>
      <c r="G4" s="43"/>
      <c r="H4" s="43"/>
      <c r="I4" s="43"/>
      <c r="J4" s="44"/>
      <c r="K4" s="43"/>
      <c r="L4" s="43"/>
      <c r="M4" s="43"/>
      <c r="N4" s="43"/>
      <c r="O4" s="43"/>
    </row>
    <row r="5" spans="2:10" s="82" customFormat="1" ht="12.75" customHeight="1" thickBot="1">
      <c r="B5" s="83"/>
      <c r="J5" s="84"/>
    </row>
    <row r="6" spans="1:15" s="82" customFormat="1" ht="12.75" customHeight="1">
      <c r="A6" s="86"/>
      <c r="B6" s="87"/>
      <c r="C6" s="88"/>
      <c r="D6" s="88"/>
      <c r="E6" s="88"/>
      <c r="F6" s="88"/>
      <c r="G6" s="88"/>
      <c r="H6" s="90"/>
      <c r="I6" s="102"/>
      <c r="J6" s="99"/>
      <c r="K6" s="88"/>
      <c r="L6" s="89" t="s">
        <v>358</v>
      </c>
      <c r="M6" s="88"/>
      <c r="N6" s="89" t="s">
        <v>358</v>
      </c>
      <c r="O6" s="90"/>
    </row>
    <row r="7" spans="1:15" s="57" customFormat="1" ht="12.75" customHeight="1">
      <c r="A7" s="91"/>
      <c r="B7" s="85"/>
      <c r="C7" s="85"/>
      <c r="D7" s="85"/>
      <c r="E7" s="85"/>
      <c r="F7" s="85"/>
      <c r="G7" s="85"/>
      <c r="H7" s="93"/>
      <c r="I7" s="85"/>
      <c r="J7" s="100"/>
      <c r="K7" s="85"/>
      <c r="L7" s="92">
        <v>2019</v>
      </c>
      <c r="M7" s="85"/>
      <c r="N7" s="92">
        <v>2020</v>
      </c>
      <c r="O7" s="93"/>
    </row>
    <row r="8" spans="1:15" s="2" customFormat="1" ht="15.75" customHeight="1" thickBot="1">
      <c r="A8" s="133" t="s">
        <v>359</v>
      </c>
      <c r="B8" s="75" t="s">
        <v>360</v>
      </c>
      <c r="C8" s="10"/>
      <c r="D8" s="10"/>
      <c r="E8" s="61"/>
      <c r="F8" s="24"/>
      <c r="G8" s="24" t="s">
        <v>361</v>
      </c>
      <c r="H8" s="127"/>
      <c r="I8" s="10"/>
      <c r="J8" s="136" t="s">
        <v>362</v>
      </c>
      <c r="K8" s="75" t="s">
        <v>363</v>
      </c>
      <c r="L8" s="65" t="s">
        <v>364</v>
      </c>
      <c r="M8" s="65"/>
      <c r="N8" s="65" t="s">
        <v>365</v>
      </c>
      <c r="O8" s="94"/>
    </row>
    <row r="9" spans="1:15" s="2" customFormat="1" ht="12.75" customHeight="1">
      <c r="A9" s="72"/>
      <c r="B9" s="33"/>
      <c r="C9" s="103"/>
      <c r="D9" s="103"/>
      <c r="E9" s="7"/>
      <c r="F9" s="8"/>
      <c r="G9" s="8"/>
      <c r="H9" s="73"/>
      <c r="I9" s="10"/>
      <c r="J9" s="31"/>
      <c r="K9" s="104"/>
      <c r="L9" s="40"/>
      <c r="M9" s="38"/>
      <c r="N9" s="40"/>
      <c r="O9" s="32"/>
    </row>
    <row r="10" spans="1:17" s="34" customFormat="1" ht="12.75" customHeight="1">
      <c r="A10" s="9"/>
      <c r="B10" s="45" t="str">
        <f>IF(VLOOKUP(SELECT,levybase,9)&gt;0,"FY2019 Levy Limit Prior to Exclusions","FY2018 Levy Limit Prior to Exclusions")</f>
        <v>FY2019 Levy Limit Prior to Exclusions</v>
      </c>
      <c r="C10" s="45"/>
      <c r="D10" s="10"/>
      <c r="E10" s="10"/>
      <c r="F10" s="10"/>
      <c r="G10" s="48">
        <f>IF(VLOOKUP(SELECT,levybase,9)&gt;0,VLOOKUP(SELECT,levybase,9),VLOOKUP(SELECT,levybase,3))</f>
        <v>32404381</v>
      </c>
      <c r="H10" s="49"/>
      <c r="I10" s="48"/>
      <c r="J10" s="101"/>
      <c r="K10" s="15"/>
      <c r="L10" s="48"/>
      <c r="M10" s="48"/>
      <c r="N10" s="48"/>
      <c r="O10" s="94"/>
      <c r="Q10" s="23"/>
    </row>
    <row r="11" spans="1:15" ht="12.75">
      <c r="A11" s="9"/>
      <c r="B11" s="45" t="str">
        <f>IF(VLOOKUP(SELECT,levybase,9)&gt;0,"Impact of FY1994-FY2019 Overrides on FY2019 Limit","Impact of FY1994-FY2018 Overrides on FY2018 Limit")</f>
        <v>Impact of FY1994-FY2019 Overrides on FY2019 Limit</v>
      </c>
      <c r="C11" s="46"/>
      <c r="D11" s="10"/>
      <c r="E11" s="10"/>
      <c r="F11" s="48"/>
      <c r="G11" s="48">
        <f>IF(VLOOKUP(SELECT,levybase,9)&gt;0,VLOOKUP(SELECT,levybase,11),VLOOKUP(SELECT,levybase,6))</f>
        <v>811760</v>
      </c>
      <c r="H11" s="49"/>
      <c r="I11" s="48"/>
      <c r="J11" s="9"/>
      <c r="K11" s="15"/>
      <c r="L11" s="48"/>
      <c r="M11" s="48"/>
      <c r="N11" s="48"/>
      <c r="O11" s="49"/>
    </row>
    <row r="12" spans="1:15" ht="12.75">
      <c r="A12" s="9"/>
      <c r="B12" s="45" t="str">
        <f>IF(VLOOKUP(SELECT,levybase,9)&gt;0,"FY2019 Limit Adjusted for Overrides","FY2018 Limit Adjusted for Overrides")</f>
        <v>FY2019 Limit Adjusted for Overrides</v>
      </c>
      <c r="C12" s="45"/>
      <c r="D12" s="10"/>
      <c r="E12" s="10"/>
      <c r="F12" s="48"/>
      <c r="G12" s="48">
        <f>IF(VLOOKUP(SELECT,levybase,9)&gt;0,VLOOKUP(SELECT,levybase,12),VLOOKUP(SELECT,levybase,7))</f>
        <v>31592621</v>
      </c>
      <c r="H12" s="49"/>
      <c r="I12" s="48"/>
      <c r="J12" s="9"/>
      <c r="K12" s="15" t="s">
        <v>869</v>
      </c>
      <c r="L12" s="48">
        <f>VLOOKUP(SELECT,GRS,3)</f>
        <v>2033977</v>
      </c>
      <c r="M12" s="48"/>
      <c r="N12" s="48">
        <f>VLOOKUP(SELECT,GRS,8)</f>
        <v>2088894</v>
      </c>
      <c r="O12" s="49"/>
    </row>
    <row r="13" spans="1:15" ht="12.75">
      <c r="A13" s="9"/>
      <c r="B13" s="45">
        <f>IF(VLOOKUP(SELECT,levybase,9)&gt;0,"","Estimated FY2013 Limit = FY2012*1.025 plus")</f>
      </c>
      <c r="C13" s="45"/>
      <c r="D13" s="10"/>
      <c r="E13" s="10"/>
      <c r="F13" s="48"/>
      <c r="G13" s="48"/>
      <c r="H13" s="49"/>
      <c r="I13" s="48"/>
      <c r="J13" s="9"/>
      <c r="K13" s="15" t="s">
        <v>366</v>
      </c>
      <c r="L13" s="48">
        <f>VLOOKUP(SELECT,GRS,4)</f>
        <v>121490</v>
      </c>
      <c r="M13" s="48"/>
      <c r="N13" s="48">
        <f>VLOOKUP(SELECT,GRS,9)</f>
        <v>132076</v>
      </c>
      <c r="O13" s="49"/>
    </row>
    <row r="14" spans="1:15" ht="12.75" customHeight="1">
      <c r="A14" s="9"/>
      <c r="B14" s="45">
        <f>IF(VLOOKUP(SELECT,levybase,9)&gt;0,"","New growth percentage (part 2) * adjusted 2012 Limit")</f>
      </c>
      <c r="C14" s="45"/>
      <c r="D14" s="45"/>
      <c r="E14" s="10"/>
      <c r="F14" s="48"/>
      <c r="G14" s="48">
        <f>IF(VLOOKUP(SELECT,levybase,9)&gt;0,"",VLOOKUP(SELECT,levybase,8))</f>
      </c>
      <c r="H14" s="27"/>
      <c r="I14" s="18"/>
      <c r="J14" s="9"/>
      <c r="K14" s="13" t="s">
        <v>367</v>
      </c>
      <c r="L14" s="60">
        <f>VLOOKUP(SELECT,GRS,5)</f>
        <v>2155467</v>
      </c>
      <c r="M14" s="48"/>
      <c r="N14" s="60">
        <f>VLOOKUP(SELECT,GRS,10)</f>
        <v>2220970</v>
      </c>
      <c r="O14" s="49"/>
    </row>
    <row r="15" spans="1:15" ht="15.75" customHeight="1" thickBot="1">
      <c r="A15" s="20"/>
      <c r="B15" s="95"/>
      <c r="C15" s="95"/>
      <c r="D15" s="21"/>
      <c r="E15" s="21"/>
      <c r="F15" s="96"/>
      <c r="G15" s="50"/>
      <c r="H15" s="97"/>
      <c r="I15" s="60"/>
      <c r="J15" s="20"/>
      <c r="K15" s="21"/>
      <c r="L15" s="21"/>
      <c r="M15" s="21"/>
      <c r="N15" s="21"/>
      <c r="O15" s="98"/>
    </row>
    <row r="16" spans="1:15" ht="15" customHeight="1">
      <c r="A16" s="9"/>
      <c r="B16" s="59"/>
      <c r="C16" s="59"/>
      <c r="D16" s="10"/>
      <c r="E16" s="10"/>
      <c r="F16" s="18"/>
      <c r="G16" s="60"/>
      <c r="H16" s="74"/>
      <c r="I16" s="60"/>
      <c r="J16" s="72"/>
      <c r="K16" s="33"/>
      <c r="L16" s="79" t="str">
        <f>CONCATENATE("FY",TEXT(VLOOKUP(SELECT,LOCR,2),0))</f>
        <v>FY2018</v>
      </c>
      <c r="M16" s="29"/>
      <c r="N16" s="80" t="str">
        <f>CONCATENATE("FY",TEXT(VLOOKUP(SELECT,LOCR,12),0))</f>
        <v>FY2019</v>
      </c>
      <c r="O16" s="47"/>
    </row>
    <row r="17" spans="1:15" ht="19.5" customHeight="1" thickBot="1">
      <c r="A17" s="133" t="s">
        <v>368</v>
      </c>
      <c r="B17" s="117" t="s">
        <v>369</v>
      </c>
      <c r="C17" s="117"/>
      <c r="D17" s="117"/>
      <c r="E17" s="117"/>
      <c r="F17" s="117"/>
      <c r="G17" s="117"/>
      <c r="H17" s="128"/>
      <c r="I17" s="61"/>
      <c r="J17" s="134" t="s">
        <v>370</v>
      </c>
      <c r="K17" s="113" t="s">
        <v>371</v>
      </c>
      <c r="L17" s="114" t="s">
        <v>372</v>
      </c>
      <c r="M17" s="114"/>
      <c r="N17" s="114" t="s">
        <v>372</v>
      </c>
      <c r="O17" s="115"/>
    </row>
    <row r="18" spans="1:15" ht="15">
      <c r="A18" s="36"/>
      <c r="B18" s="37"/>
      <c r="C18" s="40" t="s">
        <v>373</v>
      </c>
      <c r="D18" s="39"/>
      <c r="E18" s="38"/>
      <c r="F18" s="40" t="s">
        <v>374</v>
      </c>
      <c r="G18" s="41" t="s">
        <v>375</v>
      </c>
      <c r="H18" s="131"/>
      <c r="I18" s="67"/>
      <c r="J18" s="72"/>
      <c r="K18" s="33"/>
      <c r="L18" s="29"/>
      <c r="M18" s="29"/>
      <c r="N18" s="116"/>
      <c r="O18" s="47"/>
    </row>
    <row r="19" spans="1:15" ht="15">
      <c r="A19" s="107"/>
      <c r="B19" s="10"/>
      <c r="C19" s="65" t="s">
        <v>376</v>
      </c>
      <c r="D19" s="64"/>
      <c r="E19" s="65" t="s">
        <v>377</v>
      </c>
      <c r="F19" s="65" t="s">
        <v>378</v>
      </c>
      <c r="G19" s="66" t="s">
        <v>379</v>
      </c>
      <c r="H19" s="130"/>
      <c r="I19" s="67"/>
      <c r="J19" s="9"/>
      <c r="K19" s="17" t="s">
        <v>380</v>
      </c>
      <c r="L19" s="48">
        <f>VLOOKUP(SELECT,LOCR,3)</f>
        <v>2045079</v>
      </c>
      <c r="M19" s="48"/>
      <c r="N19" s="48">
        <f>VLOOKUP(SELECT,LOCR,13)</f>
        <v>2104723</v>
      </c>
      <c r="O19" s="26"/>
    </row>
    <row r="20" spans="1:15" ht="18" customHeight="1">
      <c r="A20" s="107"/>
      <c r="B20" s="76" t="s">
        <v>381</v>
      </c>
      <c r="C20" s="63" t="s">
        <v>382</v>
      </c>
      <c r="D20" s="77" t="s">
        <v>383</v>
      </c>
      <c r="E20" s="65" t="s">
        <v>384</v>
      </c>
      <c r="F20" s="63" t="s">
        <v>385</v>
      </c>
      <c r="G20" s="66" t="s">
        <v>386</v>
      </c>
      <c r="H20" s="130"/>
      <c r="I20" s="67"/>
      <c r="J20" s="78"/>
      <c r="K20" s="15" t="s">
        <v>387</v>
      </c>
      <c r="L20" s="48">
        <f>VLOOKUP(SELECT,LOCR,4)</f>
        <v>273000</v>
      </c>
      <c r="M20" s="48"/>
      <c r="N20" s="48">
        <f>VLOOKUP(SELECT,LOCR,14)</f>
        <v>285000</v>
      </c>
      <c r="O20" s="12"/>
    </row>
    <row r="21" spans="1:15" ht="19.5" customHeight="1" thickBot="1">
      <c r="A21" s="122"/>
      <c r="B21" s="123" t="s">
        <v>388</v>
      </c>
      <c r="C21" s="141" t="s">
        <v>389</v>
      </c>
      <c r="D21" s="125">
        <v>653</v>
      </c>
      <c r="E21" s="124" t="s">
        <v>378</v>
      </c>
      <c r="F21" s="141" t="s">
        <v>390</v>
      </c>
      <c r="G21" s="126" t="s">
        <v>391</v>
      </c>
      <c r="H21" s="132"/>
      <c r="I21" s="67"/>
      <c r="J21" s="9"/>
      <c r="K21" s="15" t="s">
        <v>392</v>
      </c>
      <c r="L21" s="48">
        <f>VLOOKUP(SELECT,LOCR,5)</f>
        <v>275000</v>
      </c>
      <c r="M21" s="48"/>
      <c r="N21" s="48">
        <f>VLOOKUP(SELECT,LOCR,15)</f>
        <v>225000</v>
      </c>
      <c r="O21" s="12"/>
    </row>
    <row r="22" spans="1:15" ht="15.75" customHeight="1">
      <c r="A22" s="108"/>
      <c r="B22" s="68"/>
      <c r="C22" s="69"/>
      <c r="D22" s="70"/>
      <c r="E22" s="68"/>
      <c r="F22" s="69"/>
      <c r="G22" s="71"/>
      <c r="H22" s="109"/>
      <c r="I22" s="71"/>
      <c r="J22" s="9"/>
      <c r="K22" s="15" t="s">
        <v>393</v>
      </c>
      <c r="L22" s="48">
        <f>VLOOKUP(SELECT,LOCR,6)</f>
        <v>0</v>
      </c>
      <c r="M22" s="48"/>
      <c r="N22" s="48">
        <f>VLOOKUP(SELECT,LOCR,16)</f>
        <v>0</v>
      </c>
      <c r="O22" s="12"/>
    </row>
    <row r="23" spans="1:15" ht="12.75">
      <c r="A23" s="9"/>
      <c r="B23" s="244" t="s">
        <v>874</v>
      </c>
      <c r="C23" s="48">
        <f>VLOOKUP(SELECT,levygrowth,3)</f>
        <v>26167747</v>
      </c>
      <c r="D23" s="142"/>
      <c r="E23" s="48"/>
      <c r="F23" s="48"/>
      <c r="G23" s="11"/>
      <c r="H23" s="19"/>
      <c r="I23" s="11"/>
      <c r="J23" s="9"/>
      <c r="K23" s="17" t="s">
        <v>394</v>
      </c>
      <c r="L23" s="48">
        <f>VLOOKUP(SELECT,LOCR,7)</f>
        <v>27000</v>
      </c>
      <c r="M23" s="48"/>
      <c r="N23" s="48">
        <f>VLOOKUP(SELECT,LOCR,17)</f>
        <v>40000</v>
      </c>
      <c r="O23" s="12"/>
    </row>
    <row r="24" spans="1:15" ht="12.75">
      <c r="A24" s="9"/>
      <c r="B24" s="244" t="s">
        <v>875</v>
      </c>
      <c r="C24" s="48">
        <f>VLOOKUP(SELECT,levygrowth,4)</f>
        <v>27084671</v>
      </c>
      <c r="D24" s="142">
        <f>IF(VLOOKUP(SELECT,levygrowth,8)=2007,2007,IF(VLOOKUP(SELECT,levygrowth,9)=2007,"2007*",""))</f>
      </c>
      <c r="E24" s="48">
        <f>VLOOKUP(SELECT,levygrowth,12)</f>
        <v>262730</v>
      </c>
      <c r="F24" s="48">
        <f>VLOOKUP(SELECT,levygrowth,17)</f>
        <v>262730</v>
      </c>
      <c r="G24" s="11">
        <f>VLOOKUP(SELECT,levygrowth,22)</f>
        <v>0.01</v>
      </c>
      <c r="H24" s="19"/>
      <c r="I24" s="11"/>
      <c r="J24" s="9"/>
      <c r="K24" s="15" t="s">
        <v>395</v>
      </c>
      <c r="L24" s="48">
        <f>VLOOKUP(SELECT,LOCR,8)</f>
        <v>60000</v>
      </c>
      <c r="M24" s="48"/>
      <c r="N24" s="48">
        <f>VLOOKUP(SELECT,LOCR,18)</f>
        <v>65000</v>
      </c>
      <c r="O24" s="12"/>
    </row>
    <row r="25" spans="1:15" ht="12.75">
      <c r="A25" s="9"/>
      <c r="B25" s="244" t="s">
        <v>876</v>
      </c>
      <c r="C25" s="48">
        <f>VLOOKUP(SELECT,levygrowth,5)</f>
        <v>28072153</v>
      </c>
      <c r="D25" s="142">
        <f>IF(VLOOKUP(SELECT,levygrowth,8)=2008,2008,IF(VLOOKUP(SELECT,levygrowth,9)=2008,"2008*",""))</f>
      </c>
      <c r="E25" s="48">
        <f>VLOOKUP(SELECT,levygrowth,13)</f>
        <v>310365</v>
      </c>
      <c r="F25" s="48">
        <f>VLOOKUP(SELECT,levygrowth,18)</f>
        <v>310365</v>
      </c>
      <c r="G25" s="11">
        <f>VLOOKUP(SELECT,levygrowth,23)</f>
        <v>0.0115</v>
      </c>
      <c r="H25" s="19"/>
      <c r="I25" s="11"/>
      <c r="J25" s="9"/>
      <c r="K25" s="15" t="s">
        <v>846</v>
      </c>
      <c r="L25" s="48">
        <f>VLOOKUP(SELECT,LOCR,9)</f>
        <v>20000</v>
      </c>
      <c r="M25" s="48"/>
      <c r="N25" s="48">
        <f>VLOOKUP(SELECT,LOCR,19)</f>
        <v>25000</v>
      </c>
      <c r="O25" s="12"/>
    </row>
    <row r="26" spans="1:15" ht="12.75">
      <c r="A26" s="9"/>
      <c r="B26" s="244" t="s">
        <v>878</v>
      </c>
      <c r="C26" s="48">
        <f>VLOOKUP(SELECT,levygrowth,6)</f>
        <v>29102181</v>
      </c>
      <c r="D26" s="142">
        <f>IF(VLOOKUP(SELECT,levygrowth,8)=2009,2009,IF(VLOOKUP(SELECT,levygrowth,9)=2009,"2009*",""))</f>
      </c>
      <c r="E26" s="48">
        <f>VLOOKUP(SELECT,levygrowth,14)</f>
        <v>328224</v>
      </c>
      <c r="F26" s="48">
        <f>VLOOKUP(SELECT,levygrowth,19)</f>
        <v>328224</v>
      </c>
      <c r="G26" s="11">
        <f>VLOOKUP(SELECT,levygrowth,24)</f>
        <v>0.0117</v>
      </c>
      <c r="H26" s="19"/>
      <c r="I26" s="11"/>
      <c r="J26" s="28"/>
      <c r="K26" s="15"/>
      <c r="L26" s="48"/>
      <c r="M26" s="48"/>
      <c r="N26" s="48"/>
      <c r="O26" s="12"/>
    </row>
    <row r="27" spans="1:15" ht="12.75">
      <c r="A27" s="9"/>
      <c r="B27" s="244" t="s">
        <v>881</v>
      </c>
      <c r="C27" s="48">
        <f>VLOOKUP(SELECT,levygrowth,7)</f>
        <v>31083749</v>
      </c>
      <c r="D27" s="142">
        <f>IF(VLOOKUP(SELECT,levygrowth,8)=2010,2010,IF(VLOOKUP(SELECT,levygrowth,9)=2010,"2010*",""))</f>
      </c>
      <c r="E27" s="48">
        <f>VLOOKUP(SELECT,levygrowth,15)</f>
        <v>462052</v>
      </c>
      <c r="F27" s="48">
        <f>VLOOKUP(SELECT,levygrowth,20)</f>
        <v>462052</v>
      </c>
      <c r="G27" s="11">
        <f>VLOOKUP(SELECT,levygrowth,25)</f>
        <v>0.0159</v>
      </c>
      <c r="H27" s="19"/>
      <c r="I27" s="11"/>
      <c r="J27" s="28"/>
      <c r="K27" s="13" t="s">
        <v>367</v>
      </c>
      <c r="L27" s="60">
        <f>VLOOKUP(SELECT,LOCR,10)</f>
        <v>2700079</v>
      </c>
      <c r="M27" s="48"/>
      <c r="N27" s="60">
        <f>VLOOKUP(SELECT,LOCR,20)</f>
        <v>2744723</v>
      </c>
      <c r="O27" s="12"/>
    </row>
    <row r="28" spans="1:15" ht="13.5" thickBot="1">
      <c r="A28" s="9"/>
      <c r="B28" s="244" t="s">
        <v>917</v>
      </c>
      <c r="C28" s="23"/>
      <c r="D28" s="142">
        <f>IF(VLOOKUP(SELECT,levygrowth,8)=2011,2011,IF(VLOOKUP(SELECT,levygrowth,9)=2011,"2011*",""))</f>
      </c>
      <c r="E28" s="48">
        <f>VLOOKUP(SELECT,levygrowth,16)</f>
        <v>543538</v>
      </c>
      <c r="F28" s="48">
        <f>VLOOKUP(SELECT,levygrowth,21)</f>
        <v>543538</v>
      </c>
      <c r="G28" s="11">
        <f>VLOOKUP(SELECT,levygrowth,26)</f>
        <v>0.0175</v>
      </c>
      <c r="H28" s="19"/>
      <c r="I28" s="11"/>
      <c r="J28" s="30"/>
      <c r="K28" s="21"/>
      <c r="L28" s="21"/>
      <c r="M28" s="21"/>
      <c r="N28" s="21"/>
      <c r="O28" s="22"/>
    </row>
    <row r="29" spans="1:15" ht="15" thickBot="1">
      <c r="A29" s="9"/>
      <c r="B29" s="17"/>
      <c r="C29" s="23"/>
      <c r="D29" s="10"/>
      <c r="E29" s="23"/>
      <c r="F29" s="23"/>
      <c r="G29" s="11"/>
      <c r="H29" s="19"/>
      <c r="I29" s="11"/>
      <c r="J29" s="135" t="s">
        <v>396</v>
      </c>
      <c r="K29" s="81" t="s">
        <v>397</v>
      </c>
      <c r="L29" s="118" t="s">
        <v>398</v>
      </c>
      <c r="M29" s="81"/>
      <c r="N29" s="153" t="s">
        <v>399</v>
      </c>
      <c r="O29" s="119"/>
    </row>
    <row r="30" spans="1:15" ht="12.75" customHeight="1">
      <c r="A30" s="9"/>
      <c r="B30" s="17" t="s">
        <v>400</v>
      </c>
      <c r="C30" s="14"/>
      <c r="D30" s="15"/>
      <c r="E30" s="15"/>
      <c r="F30" s="16"/>
      <c r="G30" s="11">
        <f>VLOOKUP(SELECT,levygrowth,28)</f>
        <v>0.015</v>
      </c>
      <c r="H30" s="19"/>
      <c r="I30" s="11"/>
      <c r="J30" s="72"/>
      <c r="K30" s="8"/>
      <c r="L30" s="118"/>
      <c r="M30" s="81"/>
      <c r="N30" s="151"/>
      <c r="O30" s="150"/>
    </row>
    <row r="31" spans="1:15" s="3" customFormat="1" ht="12.75" customHeight="1">
      <c r="A31" s="9"/>
      <c r="B31" s="15" t="s">
        <v>401</v>
      </c>
      <c r="C31" s="14"/>
      <c r="D31" s="15"/>
      <c r="E31" s="15"/>
      <c r="F31" s="16"/>
      <c r="G31" s="11">
        <f>VLOOKUP(SELECT,levygrowth,29)</f>
        <v>0.013</v>
      </c>
      <c r="H31" s="19"/>
      <c r="I31" s="11"/>
      <c r="J31" s="28"/>
      <c r="K31" s="46" t="s">
        <v>918</v>
      </c>
      <c r="L31" s="48">
        <f>VLOOKUP(SELECT,MRGF,2)</f>
        <v>31592621</v>
      </c>
      <c r="M31" s="10"/>
      <c r="N31" s="25"/>
      <c r="O31" s="12"/>
    </row>
    <row r="32" spans="1:15" s="3" customFormat="1" ht="12.75" customHeight="1">
      <c r="A32" s="9"/>
      <c r="B32" s="15" t="s">
        <v>402</v>
      </c>
      <c r="C32" s="14"/>
      <c r="D32" s="15"/>
      <c r="E32" s="15"/>
      <c r="F32" s="16"/>
      <c r="G32" s="11">
        <f>VLOOKUP(SELECT,levygrowth,31)</f>
        <v>0.0175</v>
      </c>
      <c r="H32" s="19"/>
      <c r="I32" s="11"/>
      <c r="J32" s="28"/>
      <c r="K32" s="46" t="s">
        <v>882</v>
      </c>
      <c r="L32" s="48">
        <f>VLOOKUP(SELECT,MRGF,4)</f>
        <v>2155467</v>
      </c>
      <c r="M32" s="10"/>
      <c r="N32" s="25"/>
      <c r="O32" s="12"/>
    </row>
    <row r="33" spans="1:15" s="3" customFormat="1" ht="12.75" customHeight="1">
      <c r="A33" s="9"/>
      <c r="B33" s="15" t="s">
        <v>403</v>
      </c>
      <c r="C33" s="14"/>
      <c r="D33" s="15"/>
      <c r="E33" s="15"/>
      <c r="F33" s="16"/>
      <c r="G33" s="11">
        <f>VLOOKUP(SELECT,levygrowth,32)</f>
        <v>0.0138</v>
      </c>
      <c r="H33" s="19"/>
      <c r="I33" s="11"/>
      <c r="J33" s="28"/>
      <c r="K33" s="140" t="str">
        <f>CONCATENATE("FY",TEXT(VLOOKUP(SELECT,LOCR,2),0)," Budgeted Recurring Local Receipts")</f>
        <v>FY2018 Budgeted Recurring Local Receipts</v>
      </c>
      <c r="L33" s="48">
        <f>VLOOKUP(SELECT,MRGF,5)</f>
        <v>2700079</v>
      </c>
      <c r="M33" s="10"/>
      <c r="N33" s="25"/>
      <c r="O33" s="12"/>
    </row>
    <row r="34" spans="1:15" ht="12.75" customHeight="1">
      <c r="A34" s="9"/>
      <c r="B34" s="17" t="s">
        <v>404</v>
      </c>
      <c r="C34" s="14"/>
      <c r="D34" s="15"/>
      <c r="E34" s="15"/>
      <c r="F34" s="16"/>
      <c r="G34" s="11">
        <f>VLOOKUP(SELECT,levygrowth,33)</f>
        <v>0.003700000000000002</v>
      </c>
      <c r="H34" s="19"/>
      <c r="I34" s="11"/>
      <c r="J34" s="28"/>
      <c r="K34" s="53" t="s">
        <v>405</v>
      </c>
      <c r="L34" s="54">
        <f>VLOOKUP(SELECT,MRGF,7)</f>
        <v>36448167</v>
      </c>
      <c r="M34" s="51"/>
      <c r="N34" s="25"/>
      <c r="O34" s="12"/>
    </row>
    <row r="35" spans="1:15" ht="12.75" customHeight="1">
      <c r="A35" s="9"/>
      <c r="B35" s="17"/>
      <c r="C35" s="14"/>
      <c r="D35" s="15"/>
      <c r="E35" s="15"/>
      <c r="F35" s="16"/>
      <c r="G35" s="11"/>
      <c r="H35" s="19"/>
      <c r="I35" s="11"/>
      <c r="J35" s="28"/>
      <c r="K35" s="154"/>
      <c r="L35" s="155"/>
      <c r="M35" s="51"/>
      <c r="N35" s="25"/>
      <c r="O35" s="12"/>
    </row>
    <row r="36" spans="1:15" ht="12.75" customHeight="1">
      <c r="A36" s="9"/>
      <c r="B36" s="144" t="s">
        <v>406</v>
      </c>
      <c r="C36" s="18"/>
      <c r="D36" s="13"/>
      <c r="E36" s="13"/>
      <c r="F36" s="16"/>
      <c r="G36" s="145">
        <f>VLOOKUP(SELECT,levygrowth,35)</f>
        <v>0.015</v>
      </c>
      <c r="H36" s="12"/>
      <c r="I36" s="10"/>
      <c r="J36" s="28"/>
      <c r="K36" s="46" t="s">
        <v>919</v>
      </c>
      <c r="L36" s="48">
        <f>VLOOKUP(SELECT,levybase,17)</f>
        <v>52381085</v>
      </c>
      <c r="M36" s="13"/>
      <c r="N36" s="25"/>
      <c r="O36" s="12"/>
    </row>
    <row r="37" spans="1:15" ht="12.75">
      <c r="A37" s="9"/>
      <c r="B37" s="13"/>
      <c r="C37" s="13"/>
      <c r="D37" s="13"/>
      <c r="E37" s="13"/>
      <c r="F37" s="10"/>
      <c r="G37" s="10"/>
      <c r="H37" s="12"/>
      <c r="I37" s="10"/>
      <c r="J37" s="28"/>
      <c r="K37" s="46" t="s">
        <v>920</v>
      </c>
      <c r="L37" s="48">
        <f>VLOOKUP(SELECT,MRGF,9)</f>
        <v>32382437</v>
      </c>
      <c r="M37" s="13"/>
      <c r="N37" s="25"/>
      <c r="O37" s="12"/>
    </row>
    <row r="38" spans="1:15" ht="12.75">
      <c r="A38" s="9"/>
      <c r="B38" s="13"/>
      <c r="C38" s="13"/>
      <c r="D38" s="13"/>
      <c r="E38" s="13"/>
      <c r="F38" s="10"/>
      <c r="G38" s="10"/>
      <c r="H38" s="12"/>
      <c r="I38" s="10"/>
      <c r="J38" s="28"/>
      <c r="K38" s="46" t="s">
        <v>921</v>
      </c>
      <c r="L38" s="48">
        <f>VLOOKUP(SELECT,MRGF,10)</f>
        <v>473889</v>
      </c>
      <c r="M38" s="13"/>
      <c r="N38" s="25"/>
      <c r="O38" s="12"/>
    </row>
    <row r="39" spans="1:15" ht="13.5" customHeight="1">
      <c r="A39" s="105"/>
      <c r="B39" s="61"/>
      <c r="C39" s="61"/>
      <c r="D39" s="61"/>
      <c r="E39" s="61"/>
      <c r="F39" s="61"/>
      <c r="G39" s="61"/>
      <c r="H39" s="106"/>
      <c r="I39" s="61"/>
      <c r="J39" s="28"/>
      <c r="K39" s="159" t="s">
        <v>922</v>
      </c>
      <c r="L39" s="160">
        <f>(VLOOKUP(SELECT,MRGF,9))+(VLOOKUP(SELECT,MRGF,10))</f>
        <v>32856326</v>
      </c>
      <c r="M39" s="13"/>
      <c r="N39" s="25">
        <f>VLOOKUP(SELECT,MRGF,11)</f>
        <v>4.000000506447376</v>
      </c>
      <c r="O39" s="12"/>
    </row>
    <row r="40" spans="1:15" ht="15">
      <c r="A40" s="107"/>
      <c r="B40" s="62"/>
      <c r="C40" s="63"/>
      <c r="D40" s="64"/>
      <c r="E40" s="65"/>
      <c r="F40" s="63"/>
      <c r="G40" s="66"/>
      <c r="H40" s="129"/>
      <c r="I40" s="67"/>
      <c r="J40" s="28"/>
      <c r="K40" s="46" t="s">
        <v>923</v>
      </c>
      <c r="L40" s="48">
        <f>VLOOKUP(SELECT,MRGF,12)</f>
        <v>2220970</v>
      </c>
      <c r="M40" s="13"/>
      <c r="N40" s="25">
        <f>VLOOKUP(SELECT,MRGF,13)</f>
        <v>3.0389238155814957</v>
      </c>
      <c r="O40" s="12"/>
    </row>
    <row r="41" spans="1:15" ht="13.5" customHeight="1">
      <c r="A41" s="108"/>
      <c r="B41" s="68"/>
      <c r="C41" s="69"/>
      <c r="D41" s="70"/>
      <c r="E41" s="68"/>
      <c r="F41" s="69"/>
      <c r="G41" s="71"/>
      <c r="H41" s="109"/>
      <c r="I41" s="71"/>
      <c r="J41" s="28"/>
      <c r="K41" s="17" t="str">
        <f>CONCATENATE("FY",TEXT(VLOOKUP(SELECT,LOCR,12),0)," Budgeted Recurring Local Receipts")</f>
        <v>FY2019 Budgeted Recurring Local Receipts</v>
      </c>
      <c r="L41" s="48">
        <f>VLOOKUP(SELECT,MRGF,14)</f>
        <v>2744723</v>
      </c>
      <c r="M41" s="13"/>
      <c r="N41" s="25">
        <f>VLOOKUP(SELECT,MRGF,16)</f>
        <v>1.6534331032536456</v>
      </c>
      <c r="O41" s="12"/>
    </row>
    <row r="42" spans="1:15" ht="12.75">
      <c r="A42" s="9"/>
      <c r="B42" s="17"/>
      <c r="C42" s="48"/>
      <c r="D42" s="10"/>
      <c r="E42" s="48"/>
      <c r="F42" s="48"/>
      <c r="G42" s="11"/>
      <c r="H42" s="19"/>
      <c r="I42" s="11"/>
      <c r="J42" s="28"/>
      <c r="K42" s="55" t="s">
        <v>407</v>
      </c>
      <c r="L42" s="56">
        <f>VLOOKUP(SELECT,MRGF,17)</f>
        <v>37822019</v>
      </c>
      <c r="M42" s="52"/>
      <c r="N42" s="25"/>
      <c r="O42" s="12"/>
    </row>
    <row r="43" spans="1:15" ht="12.75">
      <c r="A43" s="9"/>
      <c r="B43" s="17"/>
      <c r="C43" s="48"/>
      <c r="D43" s="10"/>
      <c r="E43" s="48"/>
      <c r="F43" s="48"/>
      <c r="G43" s="10"/>
      <c r="H43" s="12"/>
      <c r="J43" s="9"/>
      <c r="K43" s="156"/>
      <c r="L43" s="155"/>
      <c r="M43" s="157"/>
      <c r="N43" s="158"/>
      <c r="O43" s="12"/>
    </row>
    <row r="44" spans="1:15" ht="12.75">
      <c r="A44" s="9"/>
      <c r="B44" s="10" t="str">
        <f>IF(VLOOKUP(SELECT,levygrowth,9)&gt;94,("*Adopted CH 653"),"")</f>
        <v>*Adopted CH 653</v>
      </c>
      <c r="C44" s="48"/>
      <c r="D44" s="10"/>
      <c r="E44" s="48"/>
      <c r="F44" s="48"/>
      <c r="G44" s="10"/>
      <c r="H44" s="12"/>
      <c r="J44" s="9"/>
      <c r="K44" s="17" t="s">
        <v>408</v>
      </c>
      <c r="L44" s="48">
        <f>VLOOKUP(SELECT,MRGF,19)</f>
        <v>1373852</v>
      </c>
      <c r="M44" s="13"/>
      <c r="N44" s="25">
        <f>VLOOKUP(SELECT,MRGF,20)</f>
        <v>3.7699999999999996</v>
      </c>
      <c r="O44" s="12"/>
    </row>
    <row r="45" spans="1:15" ht="13.5" customHeight="1">
      <c r="A45" s="9"/>
      <c r="B45" s="10" t="str">
        <f>IF(VLOOKUP(SELECT,levygrowth,10)&gt;93,CONCATENATE("Rescinded CH 653 in FY",TEXT(VLOOKUP(SELECT,levygrowth,10),0)),"")</f>
        <v>Rescinded CH 653 in FY</v>
      </c>
      <c r="C45" s="10"/>
      <c r="D45" s="10"/>
      <c r="E45" s="10"/>
      <c r="F45" s="10"/>
      <c r="G45" s="10"/>
      <c r="H45" s="12"/>
      <c r="J45" s="9"/>
      <c r="K45" s="15"/>
      <c r="L45" s="48"/>
      <c r="M45" s="13"/>
      <c r="N45" s="25"/>
      <c r="O45" s="12"/>
    </row>
    <row r="46" spans="1:15" ht="13.5" thickBot="1">
      <c r="A46" s="9"/>
      <c r="B46" s="10"/>
      <c r="C46" s="10"/>
      <c r="D46" s="10"/>
      <c r="E46" s="10"/>
      <c r="F46" s="10"/>
      <c r="G46" s="10"/>
      <c r="H46" s="12"/>
      <c r="J46" s="20"/>
      <c r="K46" s="21"/>
      <c r="L46" s="110"/>
      <c r="M46" s="35"/>
      <c r="N46" s="152"/>
      <c r="O46" s="22"/>
    </row>
    <row r="47" spans="1:15" ht="15" thickBot="1">
      <c r="A47" s="20"/>
      <c r="B47" s="21"/>
      <c r="C47" s="148"/>
      <c r="D47" s="121"/>
      <c r="E47" s="121"/>
      <c r="F47" s="149"/>
      <c r="G47" s="111"/>
      <c r="H47" s="112"/>
      <c r="I47" s="11"/>
      <c r="J47" s="146"/>
      <c r="K47" s="162" t="s">
        <v>924</v>
      </c>
      <c r="L47" s="120"/>
      <c r="M47" s="147"/>
      <c r="N47" s="152">
        <f>VLOOKUP(SELECT,MRGF,20)</f>
        <v>3.7699999999999996</v>
      </c>
      <c r="O47" s="22"/>
    </row>
    <row r="48" spans="1:14" ht="12.75">
      <c r="A48" s="10"/>
      <c r="C48" s="14"/>
      <c r="D48" s="15"/>
      <c r="E48" s="15"/>
      <c r="F48" s="16"/>
      <c r="G48" s="11"/>
      <c r="H48" s="11"/>
      <c r="I48" s="11"/>
      <c r="J48"/>
      <c r="K48" s="10"/>
      <c r="L48" s="10"/>
      <c r="M48" s="10"/>
      <c r="N48" s="10"/>
    </row>
    <row r="49" spans="1:15" ht="12.75">
      <c r="A49" s="10"/>
      <c r="B49" s="45"/>
      <c r="C49" s="14"/>
      <c r="D49" s="15"/>
      <c r="E49" s="15"/>
      <c r="F49" s="16"/>
      <c r="G49" s="11"/>
      <c r="H49" s="11"/>
      <c r="I49" s="11"/>
      <c r="J49" s="11"/>
      <c r="K49" s="10"/>
      <c r="L49" s="10"/>
      <c r="M49" s="10"/>
      <c r="N49" s="10"/>
      <c r="O49" s="57"/>
    </row>
    <row r="50" spans="1:15" s="57" customFormat="1" ht="12" customHeight="1">
      <c r="A50" s="10"/>
      <c r="B50"/>
      <c r="C50" s="14"/>
      <c r="D50" s="15"/>
      <c r="E50" s="15"/>
      <c r="F50" s="16"/>
      <c r="G50" s="11"/>
      <c r="H50" s="11"/>
      <c r="I50" s="11"/>
      <c r="J50" s="11"/>
      <c r="K50"/>
      <c r="L50"/>
      <c r="M50"/>
      <c r="N50"/>
      <c r="O50"/>
    </row>
    <row r="51" spans="2:14" ht="12.75">
      <c r="B51" s="163"/>
      <c r="C51" s="165"/>
      <c r="D51" s="15"/>
      <c r="E51" s="15"/>
      <c r="F51" s="16"/>
      <c r="G51" s="11"/>
      <c r="H51" s="11"/>
      <c r="I51" s="11"/>
      <c r="J51" s="58"/>
      <c r="K51" s="57"/>
      <c r="L51" s="57"/>
      <c r="M51" s="57"/>
      <c r="N51" s="57"/>
    </row>
    <row r="52" spans="1:9" ht="12.75">
      <c r="A52" s="10"/>
      <c r="C52" s="14"/>
      <c r="D52" s="15"/>
      <c r="E52" s="15"/>
      <c r="F52" s="16"/>
      <c r="G52" s="11"/>
      <c r="H52" s="11"/>
      <c r="I52" s="11"/>
    </row>
    <row r="53" spans="1:9" ht="12.75">
      <c r="A53" s="10"/>
      <c r="C53" s="13"/>
      <c r="D53" s="13"/>
      <c r="E53" s="13"/>
      <c r="F53" s="10"/>
      <c r="G53" s="10"/>
      <c r="H53" s="10"/>
      <c r="I53" s="10"/>
    </row>
    <row r="54" spans="1:9" ht="12.75">
      <c r="A54" s="10"/>
      <c r="C54" s="13"/>
      <c r="D54" s="13"/>
      <c r="E54" s="13"/>
      <c r="F54" s="10"/>
      <c r="G54" s="10"/>
      <c r="H54" s="10"/>
      <c r="I54" s="10"/>
    </row>
    <row r="55" spans="1:9" ht="12.75">
      <c r="A55" s="10"/>
      <c r="C55" s="13"/>
      <c r="D55" s="13"/>
      <c r="E55" s="13"/>
      <c r="F55" s="10"/>
      <c r="G55" s="10"/>
      <c r="H55" s="10"/>
      <c r="I55" s="10"/>
    </row>
    <row r="56" spans="1:3" ht="12.75">
      <c r="A56" s="164">
        <f ca="1">TODAY()</f>
        <v>43490</v>
      </c>
      <c r="B56" s="163"/>
      <c r="C56" s="163"/>
    </row>
  </sheetData>
  <sheetProtection/>
  <printOptions horizontalCentered="1"/>
  <pageMargins left="0.005555555555555556" right="0.005555555555555556" top="0.006944444444444444" bottom="0.006944444444444444" header="0.5" footer="0.5"/>
  <pageSetup fitToHeight="1" fitToWidth="1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/>
  <dimension ref="A1:AJ366"/>
  <sheetViews>
    <sheetView showGridLines="0" showZeros="0" zoomScalePageLayoutView="0" workbookViewId="0" topLeftCell="A2">
      <pane xSplit="2" ySplit="8" topLeftCell="V1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AI10" sqref="AI10:AJ360"/>
    </sheetView>
  </sheetViews>
  <sheetFormatPr defaultColWidth="12.57421875" defaultRowHeight="12.75"/>
  <cols>
    <col min="1" max="1" width="5.00390625" style="167" bestFit="1" customWidth="1"/>
    <col min="2" max="2" width="22.57421875" style="167" customWidth="1"/>
    <col min="3" max="6" width="13.421875" style="167" bestFit="1" customWidth="1"/>
    <col min="7" max="8" width="14.421875" style="167" bestFit="1" customWidth="1"/>
    <col min="9" max="10" width="6.8515625" style="167" bestFit="1" customWidth="1"/>
    <col min="11" max="11" width="2.28125" style="167" customWidth="1"/>
    <col min="12" max="15" width="10.7109375" style="167" bestFit="1" customWidth="1"/>
    <col min="16" max="16" width="11.7109375" style="167" bestFit="1" customWidth="1"/>
    <col min="17" max="20" width="10.7109375" style="167" bestFit="1" customWidth="1"/>
    <col min="21" max="21" width="11.7109375" style="167" bestFit="1" customWidth="1"/>
    <col min="22" max="26" width="10.57421875" style="167" bestFit="1" customWidth="1"/>
    <col min="27" max="27" width="6.140625" style="167" customWidth="1"/>
    <col min="28" max="28" width="8.140625" style="167" bestFit="1" customWidth="1"/>
    <col min="29" max="29" width="8.8515625" style="167" bestFit="1" customWidth="1"/>
    <col min="30" max="30" width="12.57421875" style="167" customWidth="1"/>
    <col min="31" max="31" width="11.00390625" style="167" bestFit="1" customWidth="1"/>
    <col min="32" max="32" width="7.28125" style="167" bestFit="1" customWidth="1"/>
    <col min="33" max="33" width="9.7109375" style="167" bestFit="1" customWidth="1"/>
    <col min="34" max="34" width="12.57421875" style="167" customWidth="1"/>
    <col min="35" max="35" width="11.7109375" style="167" bestFit="1" customWidth="1"/>
    <col min="36" max="36" width="14.00390625" style="167" bestFit="1" customWidth="1"/>
    <col min="37" max="16384" width="12.57421875" style="167" customWidth="1"/>
  </cols>
  <sheetData>
    <row r="1" spans="2:22" ht="12.75">
      <c r="B1" s="168" t="s">
        <v>409</v>
      </c>
      <c r="C1" s="168"/>
      <c r="V1" s="167" t="s">
        <v>355</v>
      </c>
    </row>
    <row r="2" spans="2:3" ht="12.75">
      <c r="B2" s="169"/>
      <c r="C2" s="169"/>
    </row>
    <row r="4" spans="3:36" ht="12.75">
      <c r="C4" s="166" t="s">
        <v>874</v>
      </c>
      <c r="D4" s="241" t="s">
        <v>875</v>
      </c>
      <c r="E4" s="241" t="s">
        <v>876</v>
      </c>
      <c r="F4" s="241" t="s">
        <v>878</v>
      </c>
      <c r="G4" s="241" t="s">
        <v>881</v>
      </c>
      <c r="H4" s="241" t="s">
        <v>917</v>
      </c>
      <c r="L4" s="166" t="s">
        <v>384</v>
      </c>
      <c r="M4" s="166" t="s">
        <v>384</v>
      </c>
      <c r="N4" s="166" t="s">
        <v>384</v>
      </c>
      <c r="O4" s="166" t="s">
        <v>384</v>
      </c>
      <c r="P4" s="166" t="s">
        <v>384</v>
      </c>
      <c r="AJ4" s="170"/>
    </row>
    <row r="5" spans="3:36" ht="12.75">
      <c r="C5" s="166" t="s">
        <v>410</v>
      </c>
      <c r="D5" s="166" t="s">
        <v>410</v>
      </c>
      <c r="E5" s="166" t="s">
        <v>410</v>
      </c>
      <c r="F5" s="166" t="s">
        <v>410</v>
      </c>
      <c r="G5" s="166" t="s">
        <v>410</v>
      </c>
      <c r="H5" s="166" t="s">
        <v>410</v>
      </c>
      <c r="I5" s="167" t="s">
        <v>355</v>
      </c>
      <c r="L5" s="166" t="s">
        <v>378</v>
      </c>
      <c r="M5" s="166" t="s">
        <v>378</v>
      </c>
      <c r="N5" s="166" t="s">
        <v>378</v>
      </c>
      <c r="O5" s="166" t="s">
        <v>378</v>
      </c>
      <c r="P5" s="166" t="s">
        <v>378</v>
      </c>
      <c r="Q5" s="166" t="s">
        <v>385</v>
      </c>
      <c r="R5" s="166" t="s">
        <v>385</v>
      </c>
      <c r="S5" s="166" t="s">
        <v>385</v>
      </c>
      <c r="T5" s="166" t="s">
        <v>385</v>
      </c>
      <c r="U5" s="166" t="s">
        <v>385</v>
      </c>
      <c r="AB5" s="166" t="s">
        <v>411</v>
      </c>
      <c r="AC5" s="166" t="s">
        <v>412</v>
      </c>
      <c r="AE5" s="166" t="s">
        <v>413</v>
      </c>
      <c r="AF5" s="166" t="s">
        <v>414</v>
      </c>
      <c r="AG5" s="166" t="s">
        <v>415</v>
      </c>
      <c r="AI5" s="166" t="s">
        <v>416</v>
      </c>
      <c r="AJ5" s="171" t="s">
        <v>417</v>
      </c>
    </row>
    <row r="6" spans="3:36" ht="12.75">
      <c r="C6" s="166" t="s">
        <v>418</v>
      </c>
      <c r="D6" s="166" t="s">
        <v>418</v>
      </c>
      <c r="E6" s="166" t="s">
        <v>418</v>
      </c>
      <c r="F6" s="166" t="s">
        <v>418</v>
      </c>
      <c r="G6" s="166" t="s">
        <v>418</v>
      </c>
      <c r="H6" s="166" t="s">
        <v>418</v>
      </c>
      <c r="I6" s="166" t="s">
        <v>419</v>
      </c>
      <c r="J6" s="166" t="s">
        <v>419</v>
      </c>
      <c r="L6" s="241" t="s">
        <v>875</v>
      </c>
      <c r="M6" s="241" t="s">
        <v>876</v>
      </c>
      <c r="N6" s="241" t="s">
        <v>878</v>
      </c>
      <c r="O6" s="241" t="s">
        <v>881</v>
      </c>
      <c r="P6" s="241" t="s">
        <v>917</v>
      </c>
      <c r="Q6" s="166" t="s">
        <v>384</v>
      </c>
      <c r="R6" s="166" t="s">
        <v>384</v>
      </c>
      <c r="S6" s="166" t="s">
        <v>384</v>
      </c>
      <c r="T6" s="166" t="s">
        <v>384</v>
      </c>
      <c r="U6" s="166" t="s">
        <v>384</v>
      </c>
      <c r="V6" s="241" t="s">
        <v>875</v>
      </c>
      <c r="W6" s="241" t="s">
        <v>876</v>
      </c>
      <c r="X6" s="241" t="s">
        <v>878</v>
      </c>
      <c r="Y6" s="241" t="s">
        <v>881</v>
      </c>
      <c r="Z6" s="241" t="s">
        <v>917</v>
      </c>
      <c r="AB6" s="166" t="s">
        <v>420</v>
      </c>
      <c r="AC6" s="166" t="s">
        <v>421</v>
      </c>
      <c r="AE6" s="166" t="s">
        <v>422</v>
      </c>
      <c r="AF6" s="166" t="s">
        <v>423</v>
      </c>
      <c r="AG6" s="166" t="s">
        <v>413</v>
      </c>
      <c r="AI6" s="166" t="s">
        <v>424</v>
      </c>
      <c r="AJ6" s="171" t="s">
        <v>425</v>
      </c>
    </row>
    <row r="7" spans="1:36" ht="12.75">
      <c r="A7" s="168" t="s">
        <v>426</v>
      </c>
      <c r="C7" s="166" t="s">
        <v>385</v>
      </c>
      <c r="D7" s="166" t="s">
        <v>385</v>
      </c>
      <c r="E7" s="166" t="s">
        <v>385</v>
      </c>
      <c r="F7" s="166" t="s">
        <v>385</v>
      </c>
      <c r="G7" s="166" t="s">
        <v>385</v>
      </c>
      <c r="H7" s="166" t="s">
        <v>385</v>
      </c>
      <c r="I7" s="166" t="s">
        <v>378</v>
      </c>
      <c r="J7" s="166" t="s">
        <v>378</v>
      </c>
      <c r="L7" s="166" t="s">
        <v>427</v>
      </c>
      <c r="M7" s="166" t="s">
        <v>427</v>
      </c>
      <c r="N7" s="166" t="s">
        <v>427</v>
      </c>
      <c r="O7" s="166" t="s">
        <v>427</v>
      </c>
      <c r="P7" s="166" t="s">
        <v>427</v>
      </c>
      <c r="Q7" s="166" t="s">
        <v>378</v>
      </c>
      <c r="R7" s="166" t="s">
        <v>378</v>
      </c>
      <c r="S7" s="166" t="s">
        <v>378</v>
      </c>
      <c r="T7" s="166" t="s">
        <v>378</v>
      </c>
      <c r="U7" s="166" t="s">
        <v>378</v>
      </c>
      <c r="V7" s="166" t="s">
        <v>428</v>
      </c>
      <c r="W7" s="166" t="s">
        <v>428</v>
      </c>
      <c r="X7" s="166" t="s">
        <v>428</v>
      </c>
      <c r="Y7" s="166" t="s">
        <v>428</v>
      </c>
      <c r="Z7" s="166" t="s">
        <v>428</v>
      </c>
      <c r="AB7" s="166" t="s">
        <v>429</v>
      </c>
      <c r="AC7" s="166" t="s">
        <v>430</v>
      </c>
      <c r="AE7" s="166" t="s">
        <v>431</v>
      </c>
      <c r="AF7" s="166" t="s">
        <v>432</v>
      </c>
      <c r="AG7" s="166" t="s">
        <v>433</v>
      </c>
      <c r="AI7" s="166" t="s">
        <v>434</v>
      </c>
      <c r="AJ7" s="243" t="s">
        <v>926</v>
      </c>
    </row>
    <row r="8" spans="1:36" ht="12.75">
      <c r="A8" s="168" t="s">
        <v>435</v>
      </c>
      <c r="B8" s="168" t="s">
        <v>436</v>
      </c>
      <c r="C8" s="166" t="s">
        <v>437</v>
      </c>
      <c r="D8" s="166" t="s">
        <v>437</v>
      </c>
      <c r="E8" s="166" t="s">
        <v>437</v>
      </c>
      <c r="F8" s="166" t="s">
        <v>437</v>
      </c>
      <c r="G8" s="166" t="s">
        <v>437</v>
      </c>
      <c r="H8" s="166" t="s">
        <v>437</v>
      </c>
      <c r="I8" s="166" t="s">
        <v>438</v>
      </c>
      <c r="J8" s="166" t="s">
        <v>439</v>
      </c>
      <c r="L8" s="166" t="s">
        <v>440</v>
      </c>
      <c r="M8" s="166" t="s">
        <v>440</v>
      </c>
      <c r="N8" s="166" t="s">
        <v>440</v>
      </c>
      <c r="O8" s="166" t="s">
        <v>440</v>
      </c>
      <c r="P8" s="166" t="s">
        <v>440</v>
      </c>
      <c r="Q8" s="241" t="s">
        <v>875</v>
      </c>
      <c r="R8" s="241" t="s">
        <v>876</v>
      </c>
      <c r="S8" s="241" t="s">
        <v>878</v>
      </c>
      <c r="T8" s="241" t="s">
        <v>881</v>
      </c>
      <c r="U8" s="241" t="s">
        <v>917</v>
      </c>
      <c r="V8" s="166" t="s">
        <v>441</v>
      </c>
      <c r="W8" s="166" t="s">
        <v>441</v>
      </c>
      <c r="X8" s="166" t="s">
        <v>441</v>
      </c>
      <c r="Y8" s="166" t="s">
        <v>441</v>
      </c>
      <c r="Z8" s="166" t="s">
        <v>441</v>
      </c>
      <c r="AB8" s="166" t="s">
        <v>442</v>
      </c>
      <c r="AC8" s="166" t="s">
        <v>442</v>
      </c>
      <c r="AE8" s="166" t="s">
        <v>442</v>
      </c>
      <c r="AF8" s="166" t="s">
        <v>442</v>
      </c>
      <c r="AG8" s="166" t="s">
        <v>443</v>
      </c>
      <c r="AI8" s="166" t="s">
        <v>444</v>
      </c>
      <c r="AJ8" s="171" t="s">
        <v>445</v>
      </c>
    </row>
    <row r="9" spans="4:36" ht="12.75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72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1"/>
    </row>
    <row r="10" spans="1:36" ht="12.75">
      <c r="A10" s="167">
        <v>1</v>
      </c>
      <c r="B10" s="168" t="s">
        <v>446</v>
      </c>
      <c r="C10" s="248">
        <v>26167747</v>
      </c>
      <c r="D10" s="248">
        <v>27084671</v>
      </c>
      <c r="E10" s="248">
        <v>28072153</v>
      </c>
      <c r="F10" s="248">
        <v>29102181</v>
      </c>
      <c r="G10" s="248">
        <v>31083749</v>
      </c>
      <c r="H10" s="248">
        <v>31592621</v>
      </c>
      <c r="I10" s="242" t="s">
        <v>883</v>
      </c>
      <c r="J10" s="242" t="s">
        <v>867</v>
      </c>
      <c r="L10" s="218">
        <v>262730</v>
      </c>
      <c r="M10" s="218">
        <v>310365</v>
      </c>
      <c r="N10" s="218">
        <v>328224</v>
      </c>
      <c r="O10" s="218">
        <v>462052</v>
      </c>
      <c r="P10" s="229">
        <v>543538</v>
      </c>
      <c r="Q10" s="218">
        <v>262730</v>
      </c>
      <c r="R10" s="218">
        <v>310365</v>
      </c>
      <c r="S10" s="218">
        <v>328224</v>
      </c>
      <c r="T10" s="218">
        <v>462052</v>
      </c>
      <c r="U10" s="218">
        <v>543538</v>
      </c>
      <c r="V10" s="1">
        <v>0.01</v>
      </c>
      <c r="W10" s="1">
        <v>0.0115</v>
      </c>
      <c r="X10" s="1">
        <v>0.0117</v>
      </c>
      <c r="Y10" s="1">
        <v>0.0159</v>
      </c>
      <c r="Z10" s="1">
        <v>0.0175</v>
      </c>
      <c r="AB10" s="1">
        <v>0.015</v>
      </c>
      <c r="AC10" s="1">
        <v>0.013</v>
      </c>
      <c r="AE10" s="1">
        <v>0.0175</v>
      </c>
      <c r="AF10" s="1">
        <v>0.0138</v>
      </c>
      <c r="AG10" s="1">
        <v>0.003700000000000002</v>
      </c>
      <c r="AI10" s="1">
        <v>0.015</v>
      </c>
      <c r="AJ10" s="218">
        <v>473889</v>
      </c>
    </row>
    <row r="11" spans="1:36" ht="12.75">
      <c r="A11" s="167">
        <v>2</v>
      </c>
      <c r="B11" s="168" t="s">
        <v>447</v>
      </c>
      <c r="C11" s="248">
        <v>61563750</v>
      </c>
      <c r="D11" s="248">
        <v>64051305</v>
      </c>
      <c r="E11" s="248">
        <v>67059833</v>
      </c>
      <c r="F11" s="248">
        <v>69908788</v>
      </c>
      <c r="G11" s="248">
        <v>81644435</v>
      </c>
      <c r="H11" s="248">
        <v>74990655</v>
      </c>
      <c r="I11" s="242" t="s">
        <v>884</v>
      </c>
      <c r="J11" s="242" t="s">
        <v>867</v>
      </c>
      <c r="L11" s="218">
        <v>948461</v>
      </c>
      <c r="M11" s="218">
        <v>1407246</v>
      </c>
      <c r="N11" s="218">
        <v>1172459</v>
      </c>
      <c r="O11" s="218">
        <v>866466</v>
      </c>
      <c r="P11" s="229">
        <v>654608</v>
      </c>
      <c r="Q11" s="218">
        <v>948461</v>
      </c>
      <c r="R11" s="218">
        <v>1407246</v>
      </c>
      <c r="S11" s="218">
        <v>1172459</v>
      </c>
      <c r="T11" s="218">
        <v>866466</v>
      </c>
      <c r="U11" s="218">
        <v>654608</v>
      </c>
      <c r="V11" s="1">
        <v>0.0154</v>
      </c>
      <c r="W11" s="1">
        <v>0.022</v>
      </c>
      <c r="X11" s="1">
        <v>0.0175</v>
      </c>
      <c r="Y11" s="1">
        <v>0.0124</v>
      </c>
      <c r="Z11" s="1">
        <v>0.008</v>
      </c>
      <c r="AB11" s="1">
        <v>0.0126</v>
      </c>
      <c r="AC11" s="1">
        <v>0.0126</v>
      </c>
      <c r="AE11" s="1">
        <v>0.0175</v>
      </c>
      <c r="AF11" s="1">
        <v>0.0102</v>
      </c>
      <c r="AG11" s="1">
        <v>0.007300000000000001</v>
      </c>
      <c r="AI11" s="1">
        <v>0.0126</v>
      </c>
      <c r="AJ11" s="218">
        <v>944882</v>
      </c>
    </row>
    <row r="12" spans="1:36" ht="12.75">
      <c r="A12" s="167">
        <v>3</v>
      </c>
      <c r="B12" s="168" t="s">
        <v>448</v>
      </c>
      <c r="C12" s="248">
        <v>14274695</v>
      </c>
      <c r="D12" s="248">
        <v>14748893</v>
      </c>
      <c r="E12" s="248">
        <v>15350126</v>
      </c>
      <c r="F12" s="248">
        <v>15936384</v>
      </c>
      <c r="G12" s="248">
        <v>16601843</v>
      </c>
      <c r="H12" s="248">
        <v>17237500</v>
      </c>
      <c r="I12" s="242" t="s">
        <v>867</v>
      </c>
      <c r="J12" s="242" t="s">
        <v>867</v>
      </c>
      <c r="L12" s="218">
        <v>117331</v>
      </c>
      <c r="M12" s="218">
        <v>232511</v>
      </c>
      <c r="N12" s="218">
        <v>202505</v>
      </c>
      <c r="O12" s="218">
        <v>267049</v>
      </c>
      <c r="P12" s="229">
        <v>220611</v>
      </c>
      <c r="Q12" s="218">
        <v>117331</v>
      </c>
      <c r="R12" s="218">
        <v>232511</v>
      </c>
      <c r="S12" s="218">
        <v>202505</v>
      </c>
      <c r="T12" s="218">
        <v>267049</v>
      </c>
      <c r="U12" s="218">
        <v>220611</v>
      </c>
      <c r="V12" s="1">
        <v>0.0082</v>
      </c>
      <c r="W12" s="1">
        <v>0.0158</v>
      </c>
      <c r="X12" s="1">
        <v>0.0132</v>
      </c>
      <c r="Y12" s="1">
        <v>0.0168</v>
      </c>
      <c r="Z12" s="1">
        <v>0.0133</v>
      </c>
      <c r="AB12" s="1">
        <v>0.0144</v>
      </c>
      <c r="AC12" s="1">
        <v>0.0141</v>
      </c>
      <c r="AE12" s="1">
        <v>0.0168</v>
      </c>
      <c r="AF12" s="1">
        <v>0.0133</v>
      </c>
      <c r="AG12" s="1">
        <v>0.0034999999999999996</v>
      </c>
      <c r="AI12" s="1">
        <v>0.0144</v>
      </c>
      <c r="AJ12" s="218">
        <v>248220</v>
      </c>
    </row>
    <row r="13" spans="1:36" ht="12.75">
      <c r="A13" s="167">
        <v>4</v>
      </c>
      <c r="B13" s="168" t="s">
        <v>449</v>
      </c>
      <c r="C13" s="248">
        <v>9472445</v>
      </c>
      <c r="D13" s="248">
        <v>9812474</v>
      </c>
      <c r="E13" s="248">
        <v>10226727</v>
      </c>
      <c r="F13" s="248">
        <v>10578747</v>
      </c>
      <c r="G13" s="248">
        <v>10984702</v>
      </c>
      <c r="H13" s="248">
        <v>11356251</v>
      </c>
      <c r="I13" s="242" t="s">
        <v>884</v>
      </c>
      <c r="J13" s="242" t="s">
        <v>867</v>
      </c>
      <c r="L13" s="218">
        <v>103218</v>
      </c>
      <c r="M13" s="218">
        <v>145991</v>
      </c>
      <c r="N13" s="218">
        <v>96352</v>
      </c>
      <c r="O13" s="218">
        <v>141486</v>
      </c>
      <c r="P13" s="229">
        <v>96931</v>
      </c>
      <c r="Q13" s="218">
        <v>103218</v>
      </c>
      <c r="R13" s="218">
        <v>145991</v>
      </c>
      <c r="S13" s="218">
        <v>96352</v>
      </c>
      <c r="T13" s="218">
        <v>141486</v>
      </c>
      <c r="U13" s="218">
        <v>96931</v>
      </c>
      <c r="V13" s="1">
        <v>0.0109</v>
      </c>
      <c r="W13" s="1">
        <v>0.0149</v>
      </c>
      <c r="X13" s="1">
        <v>0.0094</v>
      </c>
      <c r="Y13" s="1">
        <v>0.0134</v>
      </c>
      <c r="Z13" s="1">
        <v>0.0088</v>
      </c>
      <c r="AB13" s="1">
        <v>0.0105</v>
      </c>
      <c r="AC13" s="1">
        <v>0.0105</v>
      </c>
      <c r="AE13" s="1">
        <v>0.0134</v>
      </c>
      <c r="AF13" s="1">
        <v>0.0091</v>
      </c>
      <c r="AG13" s="1">
        <v>0.0043</v>
      </c>
      <c r="AI13" s="1">
        <v>0.0105</v>
      </c>
      <c r="AJ13" s="218">
        <v>119241</v>
      </c>
    </row>
    <row r="14" spans="1:36" ht="12.75">
      <c r="A14" s="167">
        <v>5</v>
      </c>
      <c r="B14" s="168" t="s">
        <v>450</v>
      </c>
      <c r="C14" s="248">
        <v>60906611</v>
      </c>
      <c r="D14" s="248">
        <v>63784154</v>
      </c>
      <c r="E14" s="248">
        <v>65929345</v>
      </c>
      <c r="F14" s="248">
        <v>68211393</v>
      </c>
      <c r="G14" s="248">
        <v>70533487</v>
      </c>
      <c r="H14" s="248">
        <v>73038831</v>
      </c>
      <c r="I14" s="242" t="s">
        <v>884</v>
      </c>
      <c r="J14" s="242" t="s">
        <v>867</v>
      </c>
      <c r="L14" s="218">
        <v>1202143</v>
      </c>
      <c r="M14" s="218">
        <v>550587</v>
      </c>
      <c r="N14" s="218">
        <v>608127</v>
      </c>
      <c r="O14" s="218">
        <v>616809</v>
      </c>
      <c r="P14" s="229">
        <v>668159</v>
      </c>
      <c r="Q14" s="218">
        <v>1202143</v>
      </c>
      <c r="R14" s="218">
        <v>550587</v>
      </c>
      <c r="S14" s="218">
        <v>608127</v>
      </c>
      <c r="T14" s="218">
        <v>616809</v>
      </c>
      <c r="U14" s="218">
        <v>668159</v>
      </c>
      <c r="V14" s="1">
        <v>0.0197</v>
      </c>
      <c r="W14" s="1">
        <v>0.0086</v>
      </c>
      <c r="X14" s="1">
        <v>0.0092</v>
      </c>
      <c r="Y14" s="1">
        <v>0.009</v>
      </c>
      <c r="Z14" s="1">
        <v>0.0095</v>
      </c>
      <c r="AB14" s="1">
        <v>0.0092</v>
      </c>
      <c r="AC14" s="1">
        <v>0.0089</v>
      </c>
      <c r="AE14" s="1">
        <v>0.0095</v>
      </c>
      <c r="AF14" s="1">
        <v>0.0091</v>
      </c>
      <c r="AG14" s="1">
        <v>0.0003999999999999993</v>
      </c>
      <c r="AI14" s="1">
        <v>0.0092</v>
      </c>
      <c r="AJ14" s="218">
        <v>671957</v>
      </c>
    </row>
    <row r="15" spans="1:36" ht="12.75">
      <c r="A15" s="167">
        <v>6</v>
      </c>
      <c r="B15" s="168" t="s">
        <v>451</v>
      </c>
      <c r="C15" s="248">
        <v>1398930</v>
      </c>
      <c r="D15" s="248">
        <v>1446267</v>
      </c>
      <c r="E15" s="248">
        <v>1493722</v>
      </c>
      <c r="F15" s="248">
        <v>1539276</v>
      </c>
      <c r="G15" s="248">
        <v>1593842</v>
      </c>
      <c r="H15" s="248">
        <v>1641470</v>
      </c>
      <c r="I15" s="242" t="s">
        <v>867</v>
      </c>
      <c r="J15" s="242" t="s">
        <v>867</v>
      </c>
      <c r="L15" s="218">
        <v>12364</v>
      </c>
      <c r="M15" s="218">
        <v>11298</v>
      </c>
      <c r="N15" s="218">
        <v>8211</v>
      </c>
      <c r="O15" s="218">
        <v>16084</v>
      </c>
      <c r="P15" s="229">
        <v>7782</v>
      </c>
      <c r="Q15" s="218">
        <v>12364</v>
      </c>
      <c r="R15" s="218">
        <v>11298</v>
      </c>
      <c r="S15" s="218">
        <v>8211</v>
      </c>
      <c r="T15" s="218">
        <v>16084</v>
      </c>
      <c r="U15" s="218">
        <v>7782</v>
      </c>
      <c r="V15" s="1">
        <v>0.0088</v>
      </c>
      <c r="W15" s="1">
        <v>0.0078</v>
      </c>
      <c r="X15" s="1">
        <v>0.0055</v>
      </c>
      <c r="Y15" s="1">
        <v>0.0104</v>
      </c>
      <c r="Z15" s="1">
        <v>0.0049</v>
      </c>
      <c r="AB15" s="1">
        <v>0.0069</v>
      </c>
      <c r="AC15" s="1">
        <v>0.0061</v>
      </c>
      <c r="AE15" s="1">
        <v>0.0104</v>
      </c>
      <c r="AF15" s="1">
        <v>0.0052</v>
      </c>
      <c r="AG15" s="1">
        <v>0.0052</v>
      </c>
      <c r="AI15" s="1">
        <v>0.0069</v>
      </c>
      <c r="AJ15" s="218">
        <v>11326</v>
      </c>
    </row>
    <row r="16" spans="1:36" ht="12.75">
      <c r="A16" s="167">
        <v>7</v>
      </c>
      <c r="B16" s="168" t="s">
        <v>452</v>
      </c>
      <c r="C16" s="248">
        <v>37866711</v>
      </c>
      <c r="D16" s="248">
        <v>39136754</v>
      </c>
      <c r="E16" s="248">
        <v>40582205</v>
      </c>
      <c r="F16" s="248">
        <v>42109486</v>
      </c>
      <c r="G16" s="248">
        <v>44116384</v>
      </c>
      <c r="H16" s="248">
        <v>45766634</v>
      </c>
      <c r="I16" s="242" t="s">
        <v>884</v>
      </c>
      <c r="J16" s="242" t="s">
        <v>867</v>
      </c>
      <c r="L16" s="218">
        <v>323375</v>
      </c>
      <c r="M16" s="218">
        <v>467032</v>
      </c>
      <c r="N16" s="218">
        <v>512726</v>
      </c>
      <c r="O16" s="218">
        <v>954161</v>
      </c>
      <c r="P16" s="229">
        <v>547340</v>
      </c>
      <c r="Q16" s="218">
        <v>323375</v>
      </c>
      <c r="R16" s="218">
        <v>467032</v>
      </c>
      <c r="S16" s="218">
        <v>512726</v>
      </c>
      <c r="T16" s="218">
        <v>954161</v>
      </c>
      <c r="U16" s="218">
        <v>547340</v>
      </c>
      <c r="V16" s="1">
        <v>0.0085</v>
      </c>
      <c r="W16" s="1">
        <v>0.0119</v>
      </c>
      <c r="X16" s="1">
        <v>0.0126</v>
      </c>
      <c r="Y16" s="1">
        <v>0.0227</v>
      </c>
      <c r="Z16" s="1">
        <v>0.0124</v>
      </c>
      <c r="AB16" s="1">
        <v>0.0159</v>
      </c>
      <c r="AC16" s="1">
        <v>0.0123</v>
      </c>
      <c r="AE16" s="1">
        <v>0.0227</v>
      </c>
      <c r="AF16" s="1">
        <v>0.0125</v>
      </c>
      <c r="AG16" s="1">
        <v>0.0102</v>
      </c>
      <c r="AI16" s="1">
        <v>0.0159</v>
      </c>
      <c r="AJ16" s="218">
        <v>727689</v>
      </c>
    </row>
    <row r="17" spans="1:36" ht="12.75">
      <c r="A17" s="167">
        <v>8</v>
      </c>
      <c r="B17" s="168" t="s">
        <v>453</v>
      </c>
      <c r="C17" s="248">
        <v>38842507</v>
      </c>
      <c r="D17" s="248">
        <v>40521111</v>
      </c>
      <c r="E17" s="248">
        <v>42158770</v>
      </c>
      <c r="F17" s="248">
        <v>44225013</v>
      </c>
      <c r="G17" s="248">
        <v>50700146</v>
      </c>
      <c r="H17" s="248">
        <v>48033096</v>
      </c>
      <c r="I17" s="242" t="s">
        <v>884</v>
      </c>
      <c r="J17" s="242" t="s">
        <v>867</v>
      </c>
      <c r="L17" s="218">
        <v>707541</v>
      </c>
      <c r="M17" s="218">
        <v>624631</v>
      </c>
      <c r="N17" s="218">
        <v>1012274</v>
      </c>
      <c r="O17" s="218">
        <v>730933</v>
      </c>
      <c r="P17" s="229">
        <v>819985</v>
      </c>
      <c r="Q17" s="218">
        <v>707541</v>
      </c>
      <c r="R17" s="218">
        <v>624631</v>
      </c>
      <c r="S17" s="218">
        <v>1012274</v>
      </c>
      <c r="T17" s="218">
        <v>730933</v>
      </c>
      <c r="U17" s="218">
        <v>819985</v>
      </c>
      <c r="V17" s="1">
        <v>0.0182</v>
      </c>
      <c r="W17" s="1">
        <v>0.0154</v>
      </c>
      <c r="X17" s="1">
        <v>0.024</v>
      </c>
      <c r="Y17" s="1">
        <v>0.0165</v>
      </c>
      <c r="Z17" s="1">
        <v>0.0162</v>
      </c>
      <c r="AB17" s="1">
        <v>0.0189</v>
      </c>
      <c r="AC17" s="1">
        <v>0.016</v>
      </c>
      <c r="AE17" s="1">
        <v>0.024</v>
      </c>
      <c r="AF17" s="1">
        <v>0.0164</v>
      </c>
      <c r="AG17" s="1">
        <v>0.007599999999999999</v>
      </c>
      <c r="AI17" s="1">
        <v>0.0189</v>
      </c>
      <c r="AJ17" s="218">
        <v>907826</v>
      </c>
    </row>
    <row r="18" spans="1:36" ht="12.75">
      <c r="A18" s="167">
        <v>9</v>
      </c>
      <c r="B18" s="168" t="s">
        <v>454</v>
      </c>
      <c r="C18" s="248">
        <v>114580485</v>
      </c>
      <c r="D18" s="248">
        <v>119797140</v>
      </c>
      <c r="E18" s="248">
        <v>124996152</v>
      </c>
      <c r="F18" s="248">
        <v>130709372</v>
      </c>
      <c r="G18" s="248">
        <v>136417582</v>
      </c>
      <c r="H18" s="248">
        <v>142600951</v>
      </c>
      <c r="I18" s="242" t="s">
        <v>884</v>
      </c>
      <c r="J18" s="242" t="s">
        <v>867</v>
      </c>
      <c r="L18" s="218">
        <v>2352143</v>
      </c>
      <c r="M18" s="218">
        <v>2204083</v>
      </c>
      <c r="N18" s="218">
        <v>2588316</v>
      </c>
      <c r="O18" s="218">
        <v>2440476</v>
      </c>
      <c r="P18" s="229">
        <v>2772929</v>
      </c>
      <c r="Q18" s="218">
        <v>2352143</v>
      </c>
      <c r="R18" s="218">
        <v>2204083</v>
      </c>
      <c r="S18" s="218">
        <v>2588316</v>
      </c>
      <c r="T18" s="218">
        <v>2440476</v>
      </c>
      <c r="U18" s="218">
        <v>2772929</v>
      </c>
      <c r="V18" s="1">
        <v>0.0205</v>
      </c>
      <c r="W18" s="1">
        <v>0.0184</v>
      </c>
      <c r="X18" s="1">
        <v>0.0207</v>
      </c>
      <c r="Y18" s="1">
        <v>0.0187</v>
      </c>
      <c r="Z18" s="1">
        <v>0.0203</v>
      </c>
      <c r="AB18" s="1">
        <v>0.0199</v>
      </c>
      <c r="AC18" s="1">
        <v>0.0191</v>
      </c>
      <c r="AE18" s="1">
        <v>0.0207</v>
      </c>
      <c r="AF18" s="1">
        <v>0.0195</v>
      </c>
      <c r="AG18" s="1">
        <v>0.0011999999999999997</v>
      </c>
      <c r="AI18" s="1">
        <v>0.0199</v>
      </c>
      <c r="AJ18" s="218">
        <v>2837759</v>
      </c>
    </row>
    <row r="19" spans="1:36" ht="12.75">
      <c r="A19" s="167">
        <v>10</v>
      </c>
      <c r="B19" s="168" t="s">
        <v>455</v>
      </c>
      <c r="C19" s="248">
        <v>81202823</v>
      </c>
      <c r="D19" s="248">
        <v>84488187</v>
      </c>
      <c r="E19" s="248">
        <v>87938058</v>
      </c>
      <c r="F19" s="248">
        <v>91206653</v>
      </c>
      <c r="G19" s="248">
        <v>109965991</v>
      </c>
      <c r="H19" s="248">
        <v>98100604</v>
      </c>
      <c r="I19" s="242" t="s">
        <v>884</v>
      </c>
      <c r="J19" s="242" t="s">
        <v>867</v>
      </c>
      <c r="L19" s="218">
        <v>1255293</v>
      </c>
      <c r="M19" s="218">
        <v>1337666</v>
      </c>
      <c r="N19" s="218">
        <v>1070144</v>
      </c>
      <c r="O19" s="218">
        <v>1263812</v>
      </c>
      <c r="P19" s="229">
        <v>981206</v>
      </c>
      <c r="Q19" s="218">
        <v>1255293</v>
      </c>
      <c r="R19" s="218">
        <v>1337666</v>
      </c>
      <c r="S19" s="218">
        <v>1070144</v>
      </c>
      <c r="T19" s="218">
        <v>1263812</v>
      </c>
      <c r="U19" s="218">
        <v>981206</v>
      </c>
      <c r="V19" s="1">
        <v>0.0155</v>
      </c>
      <c r="W19" s="1">
        <v>0.0158</v>
      </c>
      <c r="X19" s="1">
        <v>0.0122</v>
      </c>
      <c r="Y19" s="1">
        <v>0.0139</v>
      </c>
      <c r="Z19" s="1">
        <v>0.0089</v>
      </c>
      <c r="AB19" s="1">
        <v>0.0117</v>
      </c>
      <c r="AC19" s="1">
        <v>0.0117</v>
      </c>
      <c r="AE19" s="1">
        <v>0.0139</v>
      </c>
      <c r="AF19" s="1">
        <v>0.0106</v>
      </c>
      <c r="AG19" s="1">
        <v>0.003299999999999999</v>
      </c>
      <c r="AI19" s="1">
        <v>0.0117</v>
      </c>
      <c r="AJ19" s="218">
        <v>1147777</v>
      </c>
    </row>
    <row r="20" spans="1:36" ht="12.75">
      <c r="A20" s="167">
        <v>11</v>
      </c>
      <c r="B20" s="168" t="s">
        <v>456</v>
      </c>
      <c r="C20" s="248">
        <v>7856786</v>
      </c>
      <c r="D20" s="248">
        <v>8219690</v>
      </c>
      <c r="E20" s="248">
        <v>8509098</v>
      </c>
      <c r="F20" s="248">
        <v>8829961</v>
      </c>
      <c r="G20" s="248">
        <v>12029260</v>
      </c>
      <c r="H20" s="248">
        <v>9135607</v>
      </c>
      <c r="I20" s="242" t="s">
        <v>885</v>
      </c>
      <c r="J20" s="242" t="s">
        <v>867</v>
      </c>
      <c r="L20" s="218">
        <v>166485</v>
      </c>
      <c r="M20" s="218">
        <v>83916</v>
      </c>
      <c r="N20" s="218">
        <v>108135</v>
      </c>
      <c r="O20" s="218">
        <v>144023</v>
      </c>
      <c r="P20" s="229">
        <v>186661</v>
      </c>
      <c r="Q20" s="218">
        <v>166485</v>
      </c>
      <c r="R20" s="218">
        <v>83916</v>
      </c>
      <c r="S20" s="218">
        <v>108135</v>
      </c>
      <c r="T20" s="218">
        <v>144023</v>
      </c>
      <c r="U20" s="218">
        <v>186661</v>
      </c>
      <c r="V20" s="1">
        <v>0.0212</v>
      </c>
      <c r="W20" s="1">
        <v>0.0102</v>
      </c>
      <c r="X20" s="1">
        <v>0.0127</v>
      </c>
      <c r="Y20" s="1">
        <v>0.0163</v>
      </c>
      <c r="Z20" s="1">
        <v>0.0155</v>
      </c>
      <c r="AB20" s="1">
        <v>0.0148</v>
      </c>
      <c r="AC20" s="1">
        <v>0.0128</v>
      </c>
      <c r="AE20" s="1">
        <v>0.0163</v>
      </c>
      <c r="AF20" s="1">
        <v>0.0141</v>
      </c>
      <c r="AG20" s="1">
        <v>0.002199999999999999</v>
      </c>
      <c r="AI20" s="1">
        <v>0.0148</v>
      </c>
      <c r="AJ20" s="218">
        <v>135207</v>
      </c>
    </row>
    <row r="21" spans="1:36" ht="12.75">
      <c r="A21" s="167">
        <v>12</v>
      </c>
      <c r="B21" s="168" t="s">
        <v>457</v>
      </c>
      <c r="C21" s="248">
        <v>4823682</v>
      </c>
      <c r="D21" s="248">
        <v>4975879</v>
      </c>
      <c r="E21" s="248">
        <v>5131184</v>
      </c>
      <c r="F21" s="248">
        <v>5291932</v>
      </c>
      <c r="G21" s="248">
        <v>5780183</v>
      </c>
      <c r="H21" s="248">
        <v>5668740</v>
      </c>
      <c r="I21" s="242" t="s">
        <v>884</v>
      </c>
      <c r="J21" s="242" t="s">
        <v>867</v>
      </c>
      <c r="L21" s="218">
        <v>31604</v>
      </c>
      <c r="M21" s="218">
        <v>30908</v>
      </c>
      <c r="N21" s="218">
        <v>32468</v>
      </c>
      <c r="O21" s="218">
        <v>46467</v>
      </c>
      <c r="P21" s="229">
        <v>61274</v>
      </c>
      <c r="Q21" s="218">
        <v>31604</v>
      </c>
      <c r="R21" s="218">
        <v>30908</v>
      </c>
      <c r="S21" s="218">
        <v>32468</v>
      </c>
      <c r="T21" s="218">
        <v>46467</v>
      </c>
      <c r="U21" s="218">
        <v>61274</v>
      </c>
      <c r="V21" s="1">
        <v>0.0066</v>
      </c>
      <c r="W21" s="1">
        <v>0.0062</v>
      </c>
      <c r="X21" s="1">
        <v>0.0063</v>
      </c>
      <c r="Y21" s="1">
        <v>0.0088</v>
      </c>
      <c r="Z21" s="1">
        <v>0.0106</v>
      </c>
      <c r="AB21" s="1">
        <v>0.0086</v>
      </c>
      <c r="AC21" s="1">
        <v>0.0071</v>
      </c>
      <c r="AE21" s="1">
        <v>0.0106</v>
      </c>
      <c r="AF21" s="1">
        <v>0.0076</v>
      </c>
      <c r="AG21" s="1">
        <v>0.003</v>
      </c>
      <c r="AI21" s="1">
        <v>0.0086</v>
      </c>
      <c r="AJ21" s="218">
        <v>48751</v>
      </c>
    </row>
    <row r="22" spans="1:36" ht="12.75">
      <c r="A22" s="167">
        <v>13</v>
      </c>
      <c r="B22" s="168" t="s">
        <v>458</v>
      </c>
      <c r="C22" s="248">
        <v>3087761</v>
      </c>
      <c r="D22" s="248">
        <v>3239947</v>
      </c>
      <c r="E22" s="248">
        <v>3356836</v>
      </c>
      <c r="F22" s="248">
        <v>3530903</v>
      </c>
      <c r="G22" s="248">
        <v>3939855</v>
      </c>
      <c r="H22" s="248">
        <v>3793195</v>
      </c>
      <c r="I22" s="242" t="s">
        <v>867</v>
      </c>
      <c r="J22" s="242" t="s">
        <v>867</v>
      </c>
      <c r="L22" s="218">
        <v>74992</v>
      </c>
      <c r="M22" s="218">
        <v>35890</v>
      </c>
      <c r="N22" s="218">
        <v>90146</v>
      </c>
      <c r="O22" s="218">
        <v>56511</v>
      </c>
      <c r="P22" s="229">
        <v>25616</v>
      </c>
      <c r="Q22" s="218">
        <v>74992</v>
      </c>
      <c r="R22" s="218">
        <v>35890</v>
      </c>
      <c r="S22" s="218">
        <v>90146</v>
      </c>
      <c r="T22" s="218">
        <v>56511</v>
      </c>
      <c r="U22" s="218">
        <v>25616</v>
      </c>
      <c r="V22" s="1">
        <v>0.0243</v>
      </c>
      <c r="W22" s="1">
        <v>0.0111</v>
      </c>
      <c r="X22" s="1">
        <v>0.0269</v>
      </c>
      <c r="Y22" s="1">
        <v>0.016</v>
      </c>
      <c r="Z22" s="1">
        <v>0.0065</v>
      </c>
      <c r="AB22" s="1">
        <v>0.0165</v>
      </c>
      <c r="AC22" s="1">
        <v>0.0112</v>
      </c>
      <c r="AE22" s="1">
        <v>0.0269</v>
      </c>
      <c r="AF22" s="1">
        <v>0.0113</v>
      </c>
      <c r="AG22" s="1">
        <v>0.015600000000000001</v>
      </c>
      <c r="AI22" s="1">
        <v>0.0165</v>
      </c>
      <c r="AJ22" s="218">
        <v>62588</v>
      </c>
    </row>
    <row r="23" spans="1:36" ht="12.75">
      <c r="A23" s="167">
        <v>14</v>
      </c>
      <c r="B23" s="168" t="s">
        <v>459</v>
      </c>
      <c r="C23" s="248">
        <v>35141908</v>
      </c>
      <c r="D23" s="248">
        <v>36554361</v>
      </c>
      <c r="E23" s="248">
        <v>38227209</v>
      </c>
      <c r="F23" s="248">
        <v>39960022</v>
      </c>
      <c r="G23" s="248">
        <v>42081316</v>
      </c>
      <c r="H23" s="248">
        <v>44426174</v>
      </c>
      <c r="I23" s="242" t="s">
        <v>867</v>
      </c>
      <c r="J23" s="242" t="s">
        <v>867</v>
      </c>
      <c r="L23" s="218">
        <v>533905</v>
      </c>
      <c r="M23" s="218">
        <v>758989</v>
      </c>
      <c r="N23" s="218">
        <v>777133</v>
      </c>
      <c r="O23" s="218">
        <v>1122293</v>
      </c>
      <c r="P23" s="229">
        <v>1292825</v>
      </c>
      <c r="Q23" s="218">
        <v>533905</v>
      </c>
      <c r="R23" s="218">
        <v>758989</v>
      </c>
      <c r="S23" s="218">
        <v>777133</v>
      </c>
      <c r="T23" s="218">
        <v>1122293</v>
      </c>
      <c r="U23" s="218">
        <v>1292825</v>
      </c>
      <c r="V23" s="1">
        <v>0.0152</v>
      </c>
      <c r="W23" s="1">
        <v>0.0208</v>
      </c>
      <c r="X23" s="1">
        <v>0.0203</v>
      </c>
      <c r="Y23" s="1">
        <v>0.0281</v>
      </c>
      <c r="Z23" s="1">
        <v>0.0307</v>
      </c>
      <c r="AB23" s="1">
        <v>0.0264</v>
      </c>
      <c r="AC23" s="1">
        <v>0.0231</v>
      </c>
      <c r="AE23" s="1">
        <v>0.0307</v>
      </c>
      <c r="AF23" s="1">
        <v>0.0242</v>
      </c>
      <c r="AG23" s="1">
        <v>0.006500000000000002</v>
      </c>
      <c r="AI23" s="1">
        <v>0.0264</v>
      </c>
      <c r="AJ23" s="218">
        <v>1172851</v>
      </c>
    </row>
    <row r="24" spans="1:36" ht="12.75">
      <c r="A24" s="167">
        <v>15</v>
      </c>
      <c r="B24" s="168" t="s">
        <v>460</v>
      </c>
      <c r="C24" s="248">
        <v>8969134</v>
      </c>
      <c r="D24" s="248">
        <v>9366583</v>
      </c>
      <c r="E24" s="248">
        <v>9707230</v>
      </c>
      <c r="F24" s="248">
        <v>10118920</v>
      </c>
      <c r="G24" s="248">
        <v>11932928</v>
      </c>
      <c r="H24" s="248">
        <v>11120241</v>
      </c>
      <c r="I24" s="242" t="s">
        <v>885</v>
      </c>
      <c r="J24" s="242" t="s">
        <v>867</v>
      </c>
      <c r="L24" s="218">
        <v>173221</v>
      </c>
      <c r="M24" s="218">
        <v>106483</v>
      </c>
      <c r="N24" s="218">
        <v>169009</v>
      </c>
      <c r="O24" s="218">
        <v>124140</v>
      </c>
      <c r="P24" s="229">
        <v>361807</v>
      </c>
      <c r="Q24" s="218">
        <v>173221</v>
      </c>
      <c r="R24" s="218">
        <v>106483</v>
      </c>
      <c r="S24" s="218">
        <v>169009</v>
      </c>
      <c r="T24" s="218">
        <v>124140</v>
      </c>
      <c r="U24" s="218">
        <v>361807</v>
      </c>
      <c r="V24" s="1">
        <v>0.0193</v>
      </c>
      <c r="W24" s="1">
        <v>0.0114</v>
      </c>
      <c r="X24" s="1">
        <v>0.0174</v>
      </c>
      <c r="Y24" s="1">
        <v>0.0123</v>
      </c>
      <c r="Z24" s="1">
        <v>0.0303</v>
      </c>
      <c r="AB24" s="1">
        <v>0.02</v>
      </c>
      <c r="AC24" s="1">
        <v>0.0137</v>
      </c>
      <c r="AE24" s="1">
        <v>0.0303</v>
      </c>
      <c r="AF24" s="1">
        <v>0.0149</v>
      </c>
      <c r="AG24" s="1">
        <v>0.0154</v>
      </c>
      <c r="AI24" s="1">
        <v>0.02</v>
      </c>
      <c r="AJ24" s="218">
        <v>222405</v>
      </c>
    </row>
    <row r="25" spans="1:36" ht="12.75">
      <c r="A25" s="167">
        <v>16</v>
      </c>
      <c r="B25" s="168" t="s">
        <v>461</v>
      </c>
      <c r="C25" s="248">
        <v>60517159</v>
      </c>
      <c r="D25" s="248">
        <v>62607068</v>
      </c>
      <c r="E25" s="248">
        <v>64673256</v>
      </c>
      <c r="F25" s="248">
        <v>67582586</v>
      </c>
      <c r="G25" s="248">
        <v>70764061</v>
      </c>
      <c r="H25" s="248">
        <v>73464173</v>
      </c>
      <c r="I25" s="242" t="s">
        <v>886</v>
      </c>
      <c r="J25" s="242" t="s">
        <v>867</v>
      </c>
      <c r="L25" s="218">
        <v>576980</v>
      </c>
      <c r="M25" s="218">
        <v>501011</v>
      </c>
      <c r="N25" s="218">
        <v>1292499</v>
      </c>
      <c r="O25" s="218">
        <v>1491910</v>
      </c>
      <c r="P25" s="229">
        <v>931010</v>
      </c>
      <c r="Q25" s="218">
        <v>576980</v>
      </c>
      <c r="R25" s="218">
        <v>501011</v>
      </c>
      <c r="S25" s="218">
        <v>1292499</v>
      </c>
      <c r="T25" s="218">
        <v>1491910</v>
      </c>
      <c r="U25" s="218">
        <v>931010</v>
      </c>
      <c r="V25" s="1">
        <v>0.0095</v>
      </c>
      <c r="W25" s="1">
        <v>0.008</v>
      </c>
      <c r="X25" s="1">
        <v>0.02</v>
      </c>
      <c r="Y25" s="1">
        <v>0.0221</v>
      </c>
      <c r="Z25" s="1">
        <v>0.0132</v>
      </c>
      <c r="AB25" s="1">
        <v>0.0184</v>
      </c>
      <c r="AC25" s="1">
        <v>0.0137</v>
      </c>
      <c r="AE25" s="1">
        <v>0.0221</v>
      </c>
      <c r="AF25" s="1">
        <v>0.0166</v>
      </c>
      <c r="AG25" s="1">
        <v>0.005500000000000001</v>
      </c>
      <c r="AI25" s="1">
        <v>0.0184</v>
      </c>
      <c r="AJ25" s="218">
        <v>1351741</v>
      </c>
    </row>
    <row r="26" spans="1:36" ht="12.75">
      <c r="A26" s="167">
        <v>17</v>
      </c>
      <c r="B26" s="168" t="s">
        <v>462</v>
      </c>
      <c r="C26" s="248">
        <v>33940476</v>
      </c>
      <c r="D26" s="248">
        <v>35318833</v>
      </c>
      <c r="E26" s="248">
        <v>37066462</v>
      </c>
      <c r="F26" s="248">
        <v>38860391</v>
      </c>
      <c r="G26" s="248">
        <v>43089839</v>
      </c>
      <c r="H26" s="248">
        <v>42109861</v>
      </c>
      <c r="I26" s="242" t="s">
        <v>887</v>
      </c>
      <c r="J26" s="242" t="s">
        <v>867</v>
      </c>
      <c r="L26" s="218">
        <v>529845</v>
      </c>
      <c r="M26" s="218">
        <v>864659</v>
      </c>
      <c r="N26" s="218">
        <v>867267</v>
      </c>
      <c r="O26" s="218">
        <v>610144</v>
      </c>
      <c r="P26" s="229">
        <v>656765</v>
      </c>
      <c r="Q26" s="218">
        <v>529845</v>
      </c>
      <c r="R26" s="218">
        <v>864659</v>
      </c>
      <c r="S26" s="218">
        <v>867267</v>
      </c>
      <c r="T26" s="218">
        <v>610144</v>
      </c>
      <c r="U26" s="218">
        <v>656765</v>
      </c>
      <c r="V26" s="1">
        <v>0.0156</v>
      </c>
      <c r="W26" s="1">
        <v>0.0245</v>
      </c>
      <c r="X26" s="1">
        <v>0.0234</v>
      </c>
      <c r="Y26" s="1">
        <v>0.0157</v>
      </c>
      <c r="Z26" s="1">
        <v>0.0152</v>
      </c>
      <c r="AB26" s="1">
        <v>0.0181</v>
      </c>
      <c r="AC26" s="1">
        <v>0.0181</v>
      </c>
      <c r="AE26" s="1">
        <v>0.0234</v>
      </c>
      <c r="AF26" s="1">
        <v>0.0155</v>
      </c>
      <c r="AG26" s="1">
        <v>0.0079</v>
      </c>
      <c r="AI26" s="1">
        <v>0.0181</v>
      </c>
      <c r="AJ26" s="218">
        <v>762188</v>
      </c>
    </row>
    <row r="27" spans="1:36" ht="12.75">
      <c r="A27" s="167">
        <v>18</v>
      </c>
      <c r="B27" s="168" t="s">
        <v>463</v>
      </c>
      <c r="C27" s="248">
        <v>14711795</v>
      </c>
      <c r="D27" s="248">
        <v>15511476</v>
      </c>
      <c r="E27" s="248">
        <v>16156706</v>
      </c>
      <c r="F27" s="248">
        <v>16989291</v>
      </c>
      <c r="G27" s="248">
        <v>19268191</v>
      </c>
      <c r="H27" s="248">
        <v>18708734</v>
      </c>
      <c r="I27" s="242" t="s">
        <v>887</v>
      </c>
      <c r="J27" s="242" t="s">
        <v>867</v>
      </c>
      <c r="L27" s="218">
        <v>431886</v>
      </c>
      <c r="M27" s="218">
        <v>257443</v>
      </c>
      <c r="N27" s="218">
        <v>428667</v>
      </c>
      <c r="O27" s="218">
        <v>460016</v>
      </c>
      <c r="P27" s="229">
        <v>360022</v>
      </c>
      <c r="Q27" s="218">
        <v>431886</v>
      </c>
      <c r="R27" s="218">
        <v>257443</v>
      </c>
      <c r="S27" s="218">
        <v>428667</v>
      </c>
      <c r="T27" s="218">
        <v>460016</v>
      </c>
      <c r="U27" s="218">
        <v>360022</v>
      </c>
      <c r="V27" s="1">
        <v>0.0294</v>
      </c>
      <c r="W27" s="1">
        <v>0.0166</v>
      </c>
      <c r="X27" s="1">
        <v>0.0265</v>
      </c>
      <c r="Y27" s="1">
        <v>0.0271</v>
      </c>
      <c r="Z27" s="1">
        <v>0.0187</v>
      </c>
      <c r="AB27" s="1">
        <v>0.0241</v>
      </c>
      <c r="AC27" s="1">
        <v>0.0206</v>
      </c>
      <c r="AE27" s="1">
        <v>0.0271</v>
      </c>
      <c r="AF27" s="1">
        <v>0.0226</v>
      </c>
      <c r="AG27" s="1">
        <v>0.0045000000000000005</v>
      </c>
      <c r="AI27" s="1">
        <v>0.0241</v>
      </c>
      <c r="AJ27" s="218">
        <v>450880</v>
      </c>
    </row>
    <row r="28" spans="1:36" ht="12.75">
      <c r="A28" s="167">
        <v>19</v>
      </c>
      <c r="B28" s="168" t="s">
        <v>464</v>
      </c>
      <c r="C28" s="248">
        <v>17241174</v>
      </c>
      <c r="D28" s="248">
        <v>18635179</v>
      </c>
      <c r="E28" s="248">
        <v>19547769</v>
      </c>
      <c r="F28" s="248">
        <v>20562898</v>
      </c>
      <c r="G28" s="248">
        <v>22809032</v>
      </c>
      <c r="H28" s="248">
        <v>23328753</v>
      </c>
      <c r="I28" s="242" t="s">
        <v>888</v>
      </c>
      <c r="J28" s="242" t="s">
        <v>867</v>
      </c>
      <c r="L28" s="218">
        <v>962975</v>
      </c>
      <c r="M28" s="218">
        <v>446710</v>
      </c>
      <c r="N28" s="218">
        <v>526435</v>
      </c>
      <c r="O28" s="218">
        <v>960356</v>
      </c>
      <c r="P28" s="229">
        <v>740493</v>
      </c>
      <c r="Q28" s="218">
        <v>962975</v>
      </c>
      <c r="R28" s="218">
        <v>446710</v>
      </c>
      <c r="S28" s="218">
        <v>526435</v>
      </c>
      <c r="T28" s="218">
        <v>960356</v>
      </c>
      <c r="U28" s="218">
        <v>740493</v>
      </c>
      <c r="V28" s="1">
        <v>0.0559</v>
      </c>
      <c r="W28" s="1">
        <v>0.024</v>
      </c>
      <c r="X28" s="1">
        <v>0.0269</v>
      </c>
      <c r="Y28" s="1">
        <v>0.0467</v>
      </c>
      <c r="Z28" s="1">
        <v>0.0325</v>
      </c>
      <c r="AB28" s="1">
        <v>0.0354</v>
      </c>
      <c r="AC28" s="1">
        <v>0.0278</v>
      </c>
      <c r="AE28" s="1">
        <v>0.0467</v>
      </c>
      <c r="AF28" s="1">
        <v>0.0297</v>
      </c>
      <c r="AG28" s="1">
        <v>0.016999999999999998</v>
      </c>
      <c r="AI28" s="1">
        <v>0.0354</v>
      </c>
      <c r="AJ28" s="218">
        <v>825838</v>
      </c>
    </row>
    <row r="29" spans="1:36" ht="12.75">
      <c r="A29" s="167">
        <v>20</v>
      </c>
      <c r="B29" s="168" t="s">
        <v>465</v>
      </c>
      <c r="C29" s="248">
        <v>101225604</v>
      </c>
      <c r="D29" s="248">
        <v>104892708</v>
      </c>
      <c r="E29" s="248">
        <v>108645163</v>
      </c>
      <c r="F29" s="248">
        <v>112771807</v>
      </c>
      <c r="G29" s="248">
        <v>116900171</v>
      </c>
      <c r="H29" s="248">
        <v>121259225</v>
      </c>
      <c r="I29" s="242" t="s">
        <v>889</v>
      </c>
      <c r="J29" s="242" t="s">
        <v>867</v>
      </c>
      <c r="L29" s="218">
        <v>1136464</v>
      </c>
      <c r="M29" s="218">
        <v>1130137</v>
      </c>
      <c r="N29" s="218">
        <v>1410515</v>
      </c>
      <c r="O29" s="218">
        <v>1309069</v>
      </c>
      <c r="P29" s="229">
        <v>1436550</v>
      </c>
      <c r="Q29" s="218">
        <v>1136464</v>
      </c>
      <c r="R29" s="218">
        <v>1130137</v>
      </c>
      <c r="S29" s="218">
        <v>1410515</v>
      </c>
      <c r="T29" s="218">
        <v>1309069</v>
      </c>
      <c r="U29" s="218">
        <v>1436550</v>
      </c>
      <c r="V29" s="1">
        <v>0.0112</v>
      </c>
      <c r="W29" s="1">
        <v>0.0108</v>
      </c>
      <c r="X29" s="1">
        <v>0.013</v>
      </c>
      <c r="Y29" s="1">
        <v>0.0116</v>
      </c>
      <c r="Z29" s="1">
        <v>0.0123</v>
      </c>
      <c r="AB29" s="1">
        <v>0.0123</v>
      </c>
      <c r="AC29" s="1">
        <v>0.0116</v>
      </c>
      <c r="AE29" s="1">
        <v>0.013</v>
      </c>
      <c r="AF29" s="1">
        <v>0.012</v>
      </c>
      <c r="AG29" s="1">
        <v>0.0009999999999999992</v>
      </c>
      <c r="AI29" s="1">
        <v>0.0123</v>
      </c>
      <c r="AJ29" s="218">
        <v>1491488</v>
      </c>
    </row>
    <row r="30" spans="1:36" ht="12.75">
      <c r="A30" s="167">
        <v>21</v>
      </c>
      <c r="B30" s="168" t="s">
        <v>466</v>
      </c>
      <c r="C30" s="248">
        <v>6480821</v>
      </c>
      <c r="D30" s="248">
        <v>6754811</v>
      </c>
      <c r="E30" s="248">
        <v>7191587</v>
      </c>
      <c r="F30" s="248">
        <v>7457332</v>
      </c>
      <c r="G30" s="248">
        <v>7805228</v>
      </c>
      <c r="H30" s="248">
        <v>8087275</v>
      </c>
      <c r="I30" s="242" t="s">
        <v>867</v>
      </c>
      <c r="J30" s="242" t="s">
        <v>867</v>
      </c>
      <c r="L30" s="218">
        <v>111969</v>
      </c>
      <c r="M30" s="218">
        <v>266427</v>
      </c>
      <c r="N30" s="218">
        <v>85955</v>
      </c>
      <c r="O30" s="218">
        <v>161463</v>
      </c>
      <c r="P30" s="229">
        <v>86916</v>
      </c>
      <c r="Q30" s="218">
        <v>111969</v>
      </c>
      <c r="R30" s="218">
        <v>266427</v>
      </c>
      <c r="S30" s="218">
        <v>85955</v>
      </c>
      <c r="T30" s="218">
        <v>161463</v>
      </c>
      <c r="U30" s="218">
        <v>86916</v>
      </c>
      <c r="V30" s="1">
        <v>0.0173</v>
      </c>
      <c r="W30" s="1">
        <v>0.0394</v>
      </c>
      <c r="X30" s="1">
        <v>0.012</v>
      </c>
      <c r="Y30" s="1">
        <v>0.0217</v>
      </c>
      <c r="Z30" s="1">
        <v>0.0111</v>
      </c>
      <c r="AB30" s="1">
        <v>0.0149</v>
      </c>
      <c r="AC30" s="1">
        <v>0.0149</v>
      </c>
      <c r="AE30" s="1">
        <v>0.0217</v>
      </c>
      <c r="AF30" s="1">
        <v>0.0116</v>
      </c>
      <c r="AG30" s="1">
        <v>0.010100000000000001</v>
      </c>
      <c r="AI30" s="1">
        <v>0.0149</v>
      </c>
      <c r="AJ30" s="218">
        <v>120500</v>
      </c>
    </row>
    <row r="31" spans="1:36" ht="12.75">
      <c r="A31" s="167">
        <v>22</v>
      </c>
      <c r="B31" s="168" t="s">
        <v>467</v>
      </c>
      <c r="C31" s="248">
        <v>4629631</v>
      </c>
      <c r="D31" s="248">
        <v>4816180</v>
      </c>
      <c r="E31" s="248">
        <v>4980022</v>
      </c>
      <c r="F31" s="248">
        <v>5143432</v>
      </c>
      <c r="G31" s="248">
        <v>5781022</v>
      </c>
      <c r="H31" s="248">
        <v>5504297</v>
      </c>
      <c r="I31" s="242" t="s">
        <v>867</v>
      </c>
      <c r="J31" s="242" t="s">
        <v>867</v>
      </c>
      <c r="L31" s="218">
        <v>70229</v>
      </c>
      <c r="M31" s="218">
        <v>43437</v>
      </c>
      <c r="N31" s="218">
        <v>38909</v>
      </c>
      <c r="O31" s="218">
        <v>54590</v>
      </c>
      <c r="P31" s="229">
        <v>44523</v>
      </c>
      <c r="Q31" s="218">
        <v>70229</v>
      </c>
      <c r="R31" s="218">
        <v>43437</v>
      </c>
      <c r="S31" s="218">
        <v>38909</v>
      </c>
      <c r="T31" s="218">
        <v>54590</v>
      </c>
      <c r="U31" s="218">
        <v>44523</v>
      </c>
      <c r="V31" s="1">
        <v>0.0152</v>
      </c>
      <c r="W31" s="1">
        <v>0.009</v>
      </c>
      <c r="X31" s="1">
        <v>0.0078</v>
      </c>
      <c r="Y31" s="1">
        <v>0.0106</v>
      </c>
      <c r="Z31" s="1">
        <v>0.0077</v>
      </c>
      <c r="AB31" s="1">
        <v>0.0087</v>
      </c>
      <c r="AC31" s="1">
        <v>0.0082</v>
      </c>
      <c r="AE31" s="1">
        <v>0.0106</v>
      </c>
      <c r="AF31" s="1">
        <v>0.0078</v>
      </c>
      <c r="AG31" s="1">
        <v>0.0028000000000000004</v>
      </c>
      <c r="AI31" s="1">
        <v>0.0087</v>
      </c>
      <c r="AJ31" s="218">
        <v>47887</v>
      </c>
    </row>
    <row r="32" spans="1:36" ht="12.75">
      <c r="A32" s="167">
        <v>23</v>
      </c>
      <c r="B32" s="168" t="s">
        <v>468</v>
      </c>
      <c r="C32" s="248">
        <v>53411608</v>
      </c>
      <c r="D32" s="248">
        <v>56898024</v>
      </c>
      <c r="E32" s="248">
        <v>59955561</v>
      </c>
      <c r="F32" s="248">
        <v>63165951</v>
      </c>
      <c r="G32" s="248">
        <v>66660425</v>
      </c>
      <c r="H32" s="248">
        <v>69820484</v>
      </c>
      <c r="I32" s="242" t="s">
        <v>888</v>
      </c>
      <c r="J32" s="242" t="s">
        <v>867</v>
      </c>
      <c r="L32" s="218">
        <v>2151126</v>
      </c>
      <c r="M32" s="218">
        <v>1621513</v>
      </c>
      <c r="N32" s="218">
        <v>1647420</v>
      </c>
      <c r="O32" s="218">
        <v>1915325</v>
      </c>
      <c r="P32" s="229">
        <v>1493548</v>
      </c>
      <c r="Q32" s="218">
        <v>2151126</v>
      </c>
      <c r="R32" s="218">
        <v>1621513</v>
      </c>
      <c r="S32" s="218">
        <v>1647420</v>
      </c>
      <c r="T32" s="218">
        <v>1915325</v>
      </c>
      <c r="U32" s="218">
        <v>1493548</v>
      </c>
      <c r="V32" s="1">
        <v>0.0403</v>
      </c>
      <c r="W32" s="1">
        <v>0.0285</v>
      </c>
      <c r="X32" s="1">
        <v>0.0275</v>
      </c>
      <c r="Y32" s="1">
        <v>0.0303</v>
      </c>
      <c r="Z32" s="1">
        <v>0.0224</v>
      </c>
      <c r="AB32" s="1">
        <v>0.0267</v>
      </c>
      <c r="AC32" s="1">
        <v>0.0261</v>
      </c>
      <c r="AE32" s="1">
        <v>0.0303</v>
      </c>
      <c r="AF32" s="1">
        <v>0.025</v>
      </c>
      <c r="AG32" s="1">
        <v>0.005299999999999999</v>
      </c>
      <c r="AI32" s="1">
        <v>0.0267</v>
      </c>
      <c r="AJ32" s="218">
        <v>1864207</v>
      </c>
    </row>
    <row r="33" spans="1:36" ht="12.75">
      <c r="A33" s="167">
        <v>24</v>
      </c>
      <c r="B33" s="168" t="s">
        <v>469</v>
      </c>
      <c r="C33" s="248">
        <v>22472124</v>
      </c>
      <c r="D33" s="248">
        <v>23301205</v>
      </c>
      <c r="E33" s="248">
        <v>24227554</v>
      </c>
      <c r="F33" s="248">
        <v>25210235</v>
      </c>
      <c r="G33" s="248">
        <v>26333465</v>
      </c>
      <c r="H33" s="248">
        <v>27507359</v>
      </c>
      <c r="I33" s="242" t="s">
        <v>890</v>
      </c>
      <c r="J33" s="242" t="s">
        <v>867</v>
      </c>
      <c r="L33" s="218">
        <v>267278</v>
      </c>
      <c r="M33" s="218">
        <v>343819</v>
      </c>
      <c r="N33" s="218">
        <v>376992</v>
      </c>
      <c r="O33" s="218">
        <v>491348</v>
      </c>
      <c r="P33" s="229">
        <v>515557</v>
      </c>
      <c r="Q33" s="218">
        <v>267278</v>
      </c>
      <c r="R33" s="218">
        <v>343819</v>
      </c>
      <c r="S33" s="218">
        <v>376992</v>
      </c>
      <c r="T33" s="218">
        <v>491348</v>
      </c>
      <c r="U33" s="218">
        <v>515557</v>
      </c>
      <c r="V33" s="1">
        <v>0.0119</v>
      </c>
      <c r="W33" s="1">
        <v>0.0148</v>
      </c>
      <c r="X33" s="1">
        <v>0.0156</v>
      </c>
      <c r="Y33" s="1">
        <v>0.0195</v>
      </c>
      <c r="Z33" s="1">
        <v>0.0196</v>
      </c>
      <c r="AB33" s="1">
        <v>0.0182</v>
      </c>
      <c r="AC33" s="1">
        <v>0.0166</v>
      </c>
      <c r="AE33" s="1">
        <v>0.0196</v>
      </c>
      <c r="AF33" s="1">
        <v>0.0176</v>
      </c>
      <c r="AG33" s="1">
        <v>0.0019999999999999983</v>
      </c>
      <c r="AI33" s="1">
        <v>0.0182</v>
      </c>
      <c r="AJ33" s="218">
        <v>500634</v>
      </c>
    </row>
    <row r="34" spans="1:36" ht="12.75">
      <c r="A34" s="167">
        <v>25</v>
      </c>
      <c r="B34" s="168" t="s">
        <v>470</v>
      </c>
      <c r="C34" s="248">
        <v>32569181</v>
      </c>
      <c r="D34" s="248">
        <v>33703797</v>
      </c>
      <c r="E34" s="248">
        <v>35170174</v>
      </c>
      <c r="F34" s="248">
        <v>36672859</v>
      </c>
      <c r="G34" s="248">
        <v>37954471</v>
      </c>
      <c r="H34" s="248">
        <v>39837833</v>
      </c>
      <c r="I34" s="242" t="s">
        <v>891</v>
      </c>
      <c r="J34" s="242" t="s">
        <v>867</v>
      </c>
      <c r="L34" s="218">
        <v>320386</v>
      </c>
      <c r="M34" s="218">
        <v>623782</v>
      </c>
      <c r="N34" s="218">
        <v>623431</v>
      </c>
      <c r="O34" s="218">
        <v>364791</v>
      </c>
      <c r="P34" s="229">
        <v>934500</v>
      </c>
      <c r="Q34" s="218">
        <v>320386</v>
      </c>
      <c r="R34" s="218">
        <v>623782</v>
      </c>
      <c r="S34" s="218">
        <v>623431</v>
      </c>
      <c r="T34" s="218">
        <v>364791</v>
      </c>
      <c r="U34" s="218">
        <v>934500</v>
      </c>
      <c r="V34" s="1">
        <v>0.0098</v>
      </c>
      <c r="W34" s="1">
        <v>0.0185</v>
      </c>
      <c r="X34" s="1">
        <v>0.0177</v>
      </c>
      <c r="Y34" s="1">
        <v>0.0099</v>
      </c>
      <c r="Z34" s="1">
        <v>0.0246</v>
      </c>
      <c r="AB34" s="1">
        <v>0.0174</v>
      </c>
      <c r="AC34" s="1">
        <v>0.0154</v>
      </c>
      <c r="AE34" s="1">
        <v>0.0246</v>
      </c>
      <c r="AF34" s="1">
        <v>0.0138</v>
      </c>
      <c r="AG34" s="1">
        <v>0.0108</v>
      </c>
      <c r="AI34" s="1">
        <v>0.0174</v>
      </c>
      <c r="AJ34" s="218">
        <v>693178</v>
      </c>
    </row>
    <row r="35" spans="1:36" ht="12.75">
      <c r="A35" s="167">
        <v>26</v>
      </c>
      <c r="B35" s="168" t="s">
        <v>471</v>
      </c>
      <c r="C35" s="248">
        <v>62912305</v>
      </c>
      <c r="D35" s="248">
        <v>65139389</v>
      </c>
      <c r="E35" s="248">
        <v>67382653</v>
      </c>
      <c r="F35" s="248">
        <v>69855490</v>
      </c>
      <c r="G35" s="248">
        <v>86086128</v>
      </c>
      <c r="H35" s="248">
        <v>76474758</v>
      </c>
      <c r="I35" s="242" t="s">
        <v>867</v>
      </c>
      <c r="J35" s="242" t="s">
        <v>867</v>
      </c>
      <c r="L35" s="218">
        <v>654277</v>
      </c>
      <c r="M35" s="218">
        <v>614779</v>
      </c>
      <c r="N35" s="218">
        <v>788271</v>
      </c>
      <c r="O35" s="218">
        <v>2020408</v>
      </c>
      <c r="P35" s="229">
        <v>1011916</v>
      </c>
      <c r="Q35" s="218">
        <v>654277</v>
      </c>
      <c r="R35" s="218">
        <v>614779</v>
      </c>
      <c r="S35" s="218">
        <v>788271</v>
      </c>
      <c r="T35" s="218">
        <v>2020408</v>
      </c>
      <c r="U35" s="218">
        <v>1011916</v>
      </c>
      <c r="V35" s="1">
        <v>0.0104</v>
      </c>
      <c r="W35" s="1">
        <v>0.0094</v>
      </c>
      <c r="X35" s="1">
        <v>0.0117</v>
      </c>
      <c r="Y35" s="1">
        <v>0.0289</v>
      </c>
      <c r="Z35" s="1">
        <v>0.0118</v>
      </c>
      <c r="AB35" s="1">
        <v>0.0175</v>
      </c>
      <c r="AC35" s="1">
        <v>0.011</v>
      </c>
      <c r="AE35" s="1">
        <v>0.0289</v>
      </c>
      <c r="AF35" s="1">
        <v>0.0118</v>
      </c>
      <c r="AG35" s="1">
        <v>0.017099999999999997</v>
      </c>
      <c r="AI35" s="1">
        <v>0.0175</v>
      </c>
      <c r="AJ35" s="218">
        <v>1338308</v>
      </c>
    </row>
    <row r="36" spans="1:36" ht="12.75">
      <c r="A36" s="167">
        <v>27</v>
      </c>
      <c r="B36" s="168" t="s">
        <v>472</v>
      </c>
      <c r="C36" s="248">
        <v>6948775</v>
      </c>
      <c r="D36" s="248">
        <v>7236905</v>
      </c>
      <c r="E36" s="248">
        <v>7492359</v>
      </c>
      <c r="F36" s="248">
        <v>7812378</v>
      </c>
      <c r="G36" s="248">
        <v>9049927</v>
      </c>
      <c r="H36" s="248">
        <v>8536059</v>
      </c>
      <c r="I36" s="242" t="s">
        <v>888</v>
      </c>
      <c r="J36" s="242" t="s">
        <v>867</v>
      </c>
      <c r="L36" s="218">
        <v>114411</v>
      </c>
      <c r="M36" s="218">
        <v>74532</v>
      </c>
      <c r="N36" s="218">
        <v>132710</v>
      </c>
      <c r="O36" s="218">
        <v>143478</v>
      </c>
      <c r="P36" s="229">
        <v>181115</v>
      </c>
      <c r="Q36" s="218">
        <v>114411</v>
      </c>
      <c r="R36" s="218">
        <v>74532</v>
      </c>
      <c r="S36" s="218">
        <v>132710</v>
      </c>
      <c r="T36" s="218">
        <v>143478</v>
      </c>
      <c r="U36" s="218">
        <v>181115</v>
      </c>
      <c r="V36" s="1">
        <v>0.0165</v>
      </c>
      <c r="W36" s="1">
        <v>0.0103</v>
      </c>
      <c r="X36" s="1">
        <v>0.0177</v>
      </c>
      <c r="Y36" s="1">
        <v>0.0184</v>
      </c>
      <c r="Z36" s="1">
        <v>0.02</v>
      </c>
      <c r="AB36" s="1">
        <v>0.0187</v>
      </c>
      <c r="AC36" s="1">
        <v>0.0155</v>
      </c>
      <c r="AE36" s="1">
        <v>0.02</v>
      </c>
      <c r="AF36" s="1">
        <v>0.0181</v>
      </c>
      <c r="AG36" s="1">
        <v>0.001899999999999999</v>
      </c>
      <c r="AI36" s="1">
        <v>0.0187</v>
      </c>
      <c r="AJ36" s="218">
        <v>159624</v>
      </c>
    </row>
    <row r="37" spans="1:36" ht="12.75">
      <c r="A37" s="167">
        <v>28</v>
      </c>
      <c r="B37" s="168" t="s">
        <v>473</v>
      </c>
      <c r="C37" s="248">
        <v>8516766</v>
      </c>
      <c r="D37" s="248">
        <v>9156459</v>
      </c>
      <c r="E37" s="248">
        <v>9914649</v>
      </c>
      <c r="F37" s="248">
        <v>10358256</v>
      </c>
      <c r="G37" s="248">
        <v>11033857</v>
      </c>
      <c r="H37" s="248">
        <v>11548875</v>
      </c>
      <c r="I37" s="242" t="s">
        <v>892</v>
      </c>
      <c r="J37" s="242" t="s">
        <v>867</v>
      </c>
      <c r="L37" s="218">
        <v>426774</v>
      </c>
      <c r="M37" s="218">
        <v>529278</v>
      </c>
      <c r="N37" s="218">
        <v>195741</v>
      </c>
      <c r="O37" s="218">
        <v>396695</v>
      </c>
      <c r="P37" s="229">
        <v>259621</v>
      </c>
      <c r="Q37" s="218">
        <v>426774</v>
      </c>
      <c r="R37" s="218">
        <v>529278</v>
      </c>
      <c r="S37" s="218">
        <v>195741</v>
      </c>
      <c r="T37" s="218">
        <v>396695</v>
      </c>
      <c r="U37" s="218">
        <v>259621</v>
      </c>
      <c r="V37" s="1">
        <v>0.0501</v>
      </c>
      <c r="W37" s="1">
        <v>0.0578</v>
      </c>
      <c r="X37" s="1">
        <v>0.0197</v>
      </c>
      <c r="Y37" s="1">
        <v>0.0383</v>
      </c>
      <c r="Z37" s="1">
        <v>0.0235</v>
      </c>
      <c r="AB37" s="1">
        <v>0.0272</v>
      </c>
      <c r="AC37" s="1">
        <v>0.0272</v>
      </c>
      <c r="AE37" s="1">
        <v>0.0383</v>
      </c>
      <c r="AF37" s="1">
        <v>0.0216</v>
      </c>
      <c r="AG37" s="1">
        <v>0.0167</v>
      </c>
      <c r="AI37" s="1">
        <v>0.0272</v>
      </c>
      <c r="AJ37" s="218">
        <v>314129</v>
      </c>
    </row>
    <row r="38" spans="1:36" ht="12.75">
      <c r="A38" s="167">
        <v>29</v>
      </c>
      <c r="B38" s="168" t="s">
        <v>474</v>
      </c>
      <c r="C38" s="248">
        <v>3655573</v>
      </c>
      <c r="D38" s="248">
        <v>3774155</v>
      </c>
      <c r="E38" s="248">
        <v>3950186</v>
      </c>
      <c r="F38" s="248">
        <v>4081615</v>
      </c>
      <c r="G38" s="248">
        <v>4202185</v>
      </c>
      <c r="H38" s="248">
        <v>4355366</v>
      </c>
      <c r="I38" s="242" t="s">
        <v>867</v>
      </c>
      <c r="J38" s="242" t="s">
        <v>867</v>
      </c>
      <c r="L38" s="218">
        <v>27193</v>
      </c>
      <c r="M38" s="218">
        <v>81677</v>
      </c>
      <c r="N38" s="218">
        <v>32674</v>
      </c>
      <c r="O38" s="218">
        <v>18530</v>
      </c>
      <c r="P38" s="229">
        <v>48126</v>
      </c>
      <c r="Q38" s="218">
        <v>27193</v>
      </c>
      <c r="R38" s="218">
        <v>81677</v>
      </c>
      <c r="S38" s="218">
        <v>32674</v>
      </c>
      <c r="T38" s="218">
        <v>18530</v>
      </c>
      <c r="U38" s="218">
        <v>48126</v>
      </c>
      <c r="V38" s="1">
        <v>0.0074</v>
      </c>
      <c r="W38" s="1">
        <v>0.0216</v>
      </c>
      <c r="X38" s="1">
        <v>0.0083</v>
      </c>
      <c r="Y38" s="1">
        <v>0.0045</v>
      </c>
      <c r="Z38" s="1">
        <v>0.0115</v>
      </c>
      <c r="AB38" s="1">
        <v>0.0081</v>
      </c>
      <c r="AC38" s="1">
        <v>0.0081</v>
      </c>
      <c r="AE38" s="1">
        <v>0.0115</v>
      </c>
      <c r="AF38" s="1">
        <v>0.0064</v>
      </c>
      <c r="AG38" s="1">
        <v>0.0050999999999999995</v>
      </c>
      <c r="AI38" s="1">
        <v>0.0081</v>
      </c>
      <c r="AJ38" s="218">
        <v>35278</v>
      </c>
    </row>
    <row r="39" spans="1:36" ht="12.75">
      <c r="A39" s="167">
        <v>30</v>
      </c>
      <c r="B39" s="168" t="s">
        <v>475</v>
      </c>
      <c r="C39" s="248">
        <v>84691590</v>
      </c>
      <c r="D39" s="248">
        <v>88212708</v>
      </c>
      <c r="E39" s="248">
        <v>91261034</v>
      </c>
      <c r="F39" s="248">
        <v>94850290</v>
      </c>
      <c r="G39" s="248">
        <v>99407098</v>
      </c>
      <c r="H39" s="248">
        <v>103596037</v>
      </c>
      <c r="I39" s="242" t="s">
        <v>884</v>
      </c>
      <c r="J39" s="242" t="s">
        <v>867</v>
      </c>
      <c r="L39" s="218">
        <v>1403828</v>
      </c>
      <c r="M39" s="218">
        <v>843008</v>
      </c>
      <c r="N39" s="218">
        <v>1307730</v>
      </c>
      <c r="O39" s="218">
        <v>2185551</v>
      </c>
      <c r="P39" s="229">
        <v>1703762</v>
      </c>
      <c r="Q39" s="218">
        <v>1403828</v>
      </c>
      <c r="R39" s="218">
        <v>843008</v>
      </c>
      <c r="S39" s="218">
        <v>1307730</v>
      </c>
      <c r="T39" s="218">
        <v>2185551</v>
      </c>
      <c r="U39" s="218">
        <v>1703762</v>
      </c>
      <c r="V39" s="1">
        <v>0.0166</v>
      </c>
      <c r="W39" s="1">
        <v>0.0096</v>
      </c>
      <c r="X39" s="1">
        <v>0.0143</v>
      </c>
      <c r="Y39" s="1">
        <v>0.023</v>
      </c>
      <c r="Z39" s="1">
        <v>0.0171</v>
      </c>
      <c r="AB39" s="1">
        <v>0.0181</v>
      </c>
      <c r="AC39" s="1">
        <v>0.0137</v>
      </c>
      <c r="AE39" s="1">
        <v>0.023</v>
      </c>
      <c r="AF39" s="1">
        <v>0.0157</v>
      </c>
      <c r="AG39" s="1">
        <v>0.007300000000000001</v>
      </c>
      <c r="AI39" s="1">
        <v>0.0181</v>
      </c>
      <c r="AJ39" s="218">
        <v>1875088</v>
      </c>
    </row>
    <row r="40" spans="1:36" ht="12.75">
      <c r="A40" s="167">
        <v>31</v>
      </c>
      <c r="B40" s="168" t="s">
        <v>476</v>
      </c>
      <c r="C40" s="248">
        <v>106511700</v>
      </c>
      <c r="D40" s="248">
        <v>111794698</v>
      </c>
      <c r="E40" s="248">
        <v>117139310</v>
      </c>
      <c r="F40" s="248">
        <v>123003679</v>
      </c>
      <c r="G40" s="248">
        <v>128919297</v>
      </c>
      <c r="H40" s="248">
        <v>134931118</v>
      </c>
      <c r="I40" s="242" t="s">
        <v>867</v>
      </c>
      <c r="J40" s="242" t="s">
        <v>867</v>
      </c>
      <c r="L40" s="218">
        <v>2620205</v>
      </c>
      <c r="M40" s="218">
        <v>2523591</v>
      </c>
      <c r="N40" s="218">
        <v>2606525</v>
      </c>
      <c r="O40" s="218">
        <v>2811618</v>
      </c>
      <c r="P40" s="229">
        <v>2502528</v>
      </c>
      <c r="Q40" s="218">
        <v>2620205</v>
      </c>
      <c r="R40" s="218">
        <v>2523591</v>
      </c>
      <c r="S40" s="218">
        <v>2606525</v>
      </c>
      <c r="T40" s="218">
        <v>2811618</v>
      </c>
      <c r="U40" s="218">
        <v>2502528</v>
      </c>
      <c r="V40" s="1">
        <v>0.0246</v>
      </c>
      <c r="W40" s="1">
        <v>0.0226</v>
      </c>
      <c r="X40" s="1">
        <v>0.0223</v>
      </c>
      <c r="Y40" s="1">
        <v>0.0229</v>
      </c>
      <c r="Z40" s="1">
        <v>0.0194</v>
      </c>
      <c r="AB40" s="1">
        <v>0.0215</v>
      </c>
      <c r="AC40" s="1">
        <v>0.0214</v>
      </c>
      <c r="AE40" s="1">
        <v>0.0229</v>
      </c>
      <c r="AF40" s="1">
        <v>0.0209</v>
      </c>
      <c r="AG40" s="1">
        <v>0.0020000000000000018</v>
      </c>
      <c r="AI40" s="1">
        <v>0.0215</v>
      </c>
      <c r="AJ40" s="218">
        <v>2901019</v>
      </c>
    </row>
    <row r="41" spans="1:36" ht="12.75">
      <c r="A41" s="167">
        <v>32</v>
      </c>
      <c r="B41" s="168" t="s">
        <v>477</v>
      </c>
      <c r="C41" s="248">
        <v>15331583</v>
      </c>
      <c r="D41" s="248">
        <v>15939467</v>
      </c>
      <c r="E41" s="248">
        <v>16530730</v>
      </c>
      <c r="F41" s="248">
        <v>17202444</v>
      </c>
      <c r="G41" s="248">
        <v>17959202</v>
      </c>
      <c r="H41" s="248">
        <v>18738701</v>
      </c>
      <c r="I41" s="242" t="s">
        <v>884</v>
      </c>
      <c r="J41" s="242" t="s">
        <v>867</v>
      </c>
      <c r="L41" s="218">
        <v>224594</v>
      </c>
      <c r="M41" s="218">
        <v>192776</v>
      </c>
      <c r="N41" s="218">
        <v>258446</v>
      </c>
      <c r="O41" s="218">
        <v>326493</v>
      </c>
      <c r="P41" s="229">
        <v>330519</v>
      </c>
      <c r="Q41" s="218">
        <v>224594</v>
      </c>
      <c r="R41" s="218">
        <v>192776</v>
      </c>
      <c r="S41" s="218">
        <v>258446</v>
      </c>
      <c r="T41" s="218">
        <v>326493</v>
      </c>
      <c r="U41" s="218">
        <v>330519</v>
      </c>
      <c r="V41" s="1">
        <v>0.0146</v>
      </c>
      <c r="W41" s="1">
        <v>0.0121</v>
      </c>
      <c r="X41" s="1">
        <v>0.0156</v>
      </c>
      <c r="Y41" s="1">
        <v>0.019</v>
      </c>
      <c r="Z41" s="1">
        <v>0.0184</v>
      </c>
      <c r="AB41" s="1">
        <v>0.0177</v>
      </c>
      <c r="AC41" s="1">
        <v>0.0154</v>
      </c>
      <c r="AE41" s="1">
        <v>0.019</v>
      </c>
      <c r="AF41" s="1">
        <v>0.017</v>
      </c>
      <c r="AG41" s="1">
        <v>0.0019999999999999983</v>
      </c>
      <c r="AI41" s="1">
        <v>0.0177</v>
      </c>
      <c r="AJ41" s="218">
        <v>331675</v>
      </c>
    </row>
    <row r="42" spans="1:36" ht="12.75">
      <c r="A42" s="167">
        <v>33</v>
      </c>
      <c r="B42" s="168" t="s">
        <v>478</v>
      </c>
      <c r="C42" s="248">
        <v>2015611</v>
      </c>
      <c r="D42" s="248">
        <v>2088296</v>
      </c>
      <c r="E42" s="248">
        <v>2262733</v>
      </c>
      <c r="F42" s="248">
        <v>2337974</v>
      </c>
      <c r="G42" s="248">
        <v>2858934</v>
      </c>
      <c r="H42" s="248">
        <v>2521152</v>
      </c>
      <c r="I42" s="242" t="s">
        <v>867</v>
      </c>
      <c r="J42" s="242" t="s">
        <v>867</v>
      </c>
      <c r="L42" s="218">
        <v>22295</v>
      </c>
      <c r="M42" s="218">
        <v>122230</v>
      </c>
      <c r="N42" s="218">
        <v>18673</v>
      </c>
      <c r="O42" s="218">
        <v>31883</v>
      </c>
      <c r="P42" s="229">
        <v>32139</v>
      </c>
      <c r="Q42" s="218">
        <v>22295</v>
      </c>
      <c r="R42" s="218">
        <v>122230</v>
      </c>
      <c r="S42" s="218">
        <v>18673</v>
      </c>
      <c r="T42" s="218">
        <v>31883</v>
      </c>
      <c r="U42" s="218">
        <v>32139</v>
      </c>
      <c r="V42" s="1">
        <v>0.0111</v>
      </c>
      <c r="W42" s="1">
        <v>0.0585</v>
      </c>
      <c r="X42" s="1">
        <v>0.0083</v>
      </c>
      <c r="Y42" s="1">
        <v>0.0136</v>
      </c>
      <c r="Z42" s="1">
        <v>0.0112</v>
      </c>
      <c r="AB42" s="1">
        <v>0.011</v>
      </c>
      <c r="AC42" s="1">
        <v>0.011</v>
      </c>
      <c r="AE42" s="1">
        <v>0.0136</v>
      </c>
      <c r="AF42" s="1">
        <v>0.0098</v>
      </c>
      <c r="AG42" s="1">
        <v>0.0037999999999999996</v>
      </c>
      <c r="AI42" s="1">
        <v>0.011</v>
      </c>
      <c r="AJ42" s="218">
        <v>27733</v>
      </c>
    </row>
    <row r="43" spans="1:36" ht="12.75">
      <c r="A43" s="167">
        <v>34</v>
      </c>
      <c r="B43" s="168" t="s">
        <v>479</v>
      </c>
      <c r="C43" s="248">
        <v>15545085</v>
      </c>
      <c r="D43" s="248">
        <v>16240669</v>
      </c>
      <c r="E43" s="248">
        <v>16845985</v>
      </c>
      <c r="F43" s="248">
        <v>17565139</v>
      </c>
      <c r="G43" s="248">
        <v>19891622</v>
      </c>
      <c r="H43" s="248">
        <v>19148000</v>
      </c>
      <c r="I43" s="242" t="s">
        <v>884</v>
      </c>
      <c r="J43" s="242" t="s">
        <v>867</v>
      </c>
      <c r="L43" s="218">
        <v>306957</v>
      </c>
      <c r="M43" s="218">
        <v>199299</v>
      </c>
      <c r="N43" s="218">
        <v>298005</v>
      </c>
      <c r="O43" s="218">
        <v>378630</v>
      </c>
      <c r="P43" s="229">
        <v>305529</v>
      </c>
      <c r="Q43" s="218">
        <v>306957</v>
      </c>
      <c r="R43" s="218">
        <v>199299</v>
      </c>
      <c r="S43" s="218">
        <v>298005</v>
      </c>
      <c r="T43" s="218">
        <v>378630</v>
      </c>
      <c r="U43" s="218">
        <v>305529</v>
      </c>
      <c r="V43" s="1">
        <v>0.0197</v>
      </c>
      <c r="W43" s="1">
        <v>0.0123</v>
      </c>
      <c r="X43" s="1">
        <v>0.0177</v>
      </c>
      <c r="Y43" s="1">
        <v>0.0216</v>
      </c>
      <c r="Z43" s="1">
        <v>0.0154</v>
      </c>
      <c r="AB43" s="1">
        <v>0.0182</v>
      </c>
      <c r="AC43" s="1">
        <v>0.0151</v>
      </c>
      <c r="AE43" s="1">
        <v>0.0216</v>
      </c>
      <c r="AF43" s="1">
        <v>0.0166</v>
      </c>
      <c r="AG43" s="1">
        <v>0.005000000000000001</v>
      </c>
      <c r="AI43" s="1">
        <v>0.0182</v>
      </c>
      <c r="AJ43" s="218">
        <v>348494</v>
      </c>
    </row>
    <row r="44" spans="1:36" ht="12.75">
      <c r="A44" s="167">
        <v>35</v>
      </c>
      <c r="B44" s="168" t="s">
        <v>480</v>
      </c>
      <c r="C44" s="248">
        <v>1778951549</v>
      </c>
      <c r="D44" s="248">
        <v>1867957148</v>
      </c>
      <c r="E44" s="248">
        <v>1962273860</v>
      </c>
      <c r="F44" s="248">
        <v>2086846743</v>
      </c>
      <c r="G44" s="248">
        <v>2216600850</v>
      </c>
      <c r="H44" s="248">
        <v>2350783055</v>
      </c>
      <c r="I44" s="242" t="s">
        <v>867</v>
      </c>
      <c r="J44" s="242" t="s">
        <v>867</v>
      </c>
      <c r="L44" s="218">
        <v>44325815</v>
      </c>
      <c r="M44" s="218">
        <v>47539508</v>
      </c>
      <c r="N44" s="218">
        <v>74737096</v>
      </c>
      <c r="O44" s="218">
        <v>76567353</v>
      </c>
      <c r="P44" s="229">
        <v>77309352</v>
      </c>
      <c r="Q44" s="218">
        <v>44325815</v>
      </c>
      <c r="R44" s="218">
        <v>47539508</v>
      </c>
      <c r="S44" s="218">
        <v>74737096</v>
      </c>
      <c r="T44" s="218">
        <v>76567353</v>
      </c>
      <c r="U44" s="218">
        <v>77309352</v>
      </c>
      <c r="V44" s="1">
        <v>0.0249</v>
      </c>
      <c r="W44" s="1">
        <v>0.0254</v>
      </c>
      <c r="X44" s="1">
        <v>0.0381</v>
      </c>
      <c r="Y44" s="1">
        <v>0.0367</v>
      </c>
      <c r="Z44" s="1">
        <v>0.0349</v>
      </c>
      <c r="AB44" s="1">
        <v>0.0366</v>
      </c>
      <c r="AC44" s="1">
        <v>0.0323</v>
      </c>
      <c r="AE44" s="1">
        <v>0.0381</v>
      </c>
      <c r="AF44" s="1">
        <v>0.0358</v>
      </c>
      <c r="AG44" s="1">
        <v>0.0023000000000000034</v>
      </c>
      <c r="AI44" s="1">
        <v>0.0366</v>
      </c>
      <c r="AJ44" s="218">
        <v>86038660</v>
      </c>
    </row>
    <row r="45" spans="1:36" ht="12.75">
      <c r="A45" s="167">
        <v>36</v>
      </c>
      <c r="B45" s="168" t="s">
        <v>481</v>
      </c>
      <c r="C45" s="248">
        <v>36277908</v>
      </c>
      <c r="D45" s="248">
        <v>37761009</v>
      </c>
      <c r="E45" s="248">
        <v>39356518</v>
      </c>
      <c r="F45" s="248">
        <v>40996131</v>
      </c>
      <c r="G45" s="248">
        <v>45011685</v>
      </c>
      <c r="H45" s="248">
        <v>44258927</v>
      </c>
      <c r="I45" s="242" t="s">
        <v>885</v>
      </c>
      <c r="J45" s="242" t="s">
        <v>867</v>
      </c>
      <c r="L45" s="218">
        <v>576154</v>
      </c>
      <c r="M45" s="218">
        <v>651484</v>
      </c>
      <c r="N45" s="218">
        <v>650787</v>
      </c>
      <c r="O45" s="218">
        <v>571102</v>
      </c>
      <c r="P45" s="229">
        <v>601987</v>
      </c>
      <c r="Q45" s="218">
        <v>576154</v>
      </c>
      <c r="R45" s="218">
        <v>651484</v>
      </c>
      <c r="S45" s="218">
        <v>650787</v>
      </c>
      <c r="T45" s="218">
        <v>571102</v>
      </c>
      <c r="U45" s="218">
        <v>601987</v>
      </c>
      <c r="V45" s="1">
        <v>0.0159</v>
      </c>
      <c r="W45" s="1">
        <v>0.0173</v>
      </c>
      <c r="X45" s="1">
        <v>0.0165</v>
      </c>
      <c r="Y45" s="1">
        <v>0.0139</v>
      </c>
      <c r="Z45" s="1">
        <v>0.0134</v>
      </c>
      <c r="AB45" s="1">
        <v>0.0146</v>
      </c>
      <c r="AC45" s="1">
        <v>0.0146</v>
      </c>
      <c r="AE45" s="1">
        <v>0.0165</v>
      </c>
      <c r="AF45" s="1">
        <v>0.0137</v>
      </c>
      <c r="AG45" s="1">
        <v>0.0028000000000000004</v>
      </c>
      <c r="AI45" s="1">
        <v>0.0146</v>
      </c>
      <c r="AJ45" s="218">
        <v>646180</v>
      </c>
    </row>
    <row r="46" spans="1:36" ht="12.75">
      <c r="A46" s="167">
        <v>37</v>
      </c>
      <c r="B46" s="168" t="s">
        <v>482</v>
      </c>
      <c r="C46" s="248">
        <v>15981136</v>
      </c>
      <c r="D46" s="248">
        <v>16574256</v>
      </c>
      <c r="E46" s="248">
        <v>17188009</v>
      </c>
      <c r="F46" s="248">
        <v>17875541</v>
      </c>
      <c r="G46" s="248">
        <v>20320009</v>
      </c>
      <c r="H46" s="248">
        <v>19840525</v>
      </c>
      <c r="I46" s="242" t="s">
        <v>890</v>
      </c>
      <c r="J46" s="242" t="s">
        <v>867</v>
      </c>
      <c r="L46" s="218">
        <v>193592</v>
      </c>
      <c r="M46" s="218">
        <v>199397</v>
      </c>
      <c r="N46" s="218">
        <v>257831</v>
      </c>
      <c r="O46" s="218">
        <v>652217</v>
      </c>
      <c r="P46" s="229">
        <v>390015</v>
      </c>
      <c r="Q46" s="218">
        <v>193592</v>
      </c>
      <c r="R46" s="218">
        <v>199397</v>
      </c>
      <c r="S46" s="218">
        <v>257831</v>
      </c>
      <c r="T46" s="218">
        <v>652217</v>
      </c>
      <c r="U46" s="218">
        <v>390015</v>
      </c>
      <c r="V46" s="1">
        <v>0.0121</v>
      </c>
      <c r="W46" s="1">
        <v>0.012</v>
      </c>
      <c r="X46" s="1">
        <v>0.015</v>
      </c>
      <c r="Y46" s="1">
        <v>0.0365</v>
      </c>
      <c r="Z46" s="1">
        <v>0.0192</v>
      </c>
      <c r="AB46" s="1">
        <v>0.0236</v>
      </c>
      <c r="AC46" s="1">
        <v>0.0154</v>
      </c>
      <c r="AE46" s="1">
        <v>0.0365</v>
      </c>
      <c r="AF46" s="1">
        <v>0.0171</v>
      </c>
      <c r="AG46" s="1">
        <v>0.019399999999999997</v>
      </c>
      <c r="AI46" s="1">
        <v>0.0236</v>
      </c>
      <c r="AJ46" s="218">
        <v>468236</v>
      </c>
    </row>
    <row r="47" spans="1:36" ht="12.75">
      <c r="A47" s="167">
        <v>38</v>
      </c>
      <c r="B47" s="168" t="s">
        <v>483</v>
      </c>
      <c r="C47" s="248">
        <v>20098136</v>
      </c>
      <c r="D47" s="248">
        <v>20808077</v>
      </c>
      <c r="E47" s="248">
        <v>21502898</v>
      </c>
      <c r="F47" s="248">
        <v>22243994</v>
      </c>
      <c r="G47" s="248">
        <v>29022765</v>
      </c>
      <c r="H47" s="248">
        <v>23671993</v>
      </c>
      <c r="I47" s="242" t="s">
        <v>893</v>
      </c>
      <c r="J47" s="242" t="s">
        <v>867</v>
      </c>
      <c r="L47" s="218">
        <v>207487</v>
      </c>
      <c r="M47" s="218">
        <v>174619</v>
      </c>
      <c r="N47" s="218">
        <v>203524</v>
      </c>
      <c r="O47" s="218">
        <v>254879</v>
      </c>
      <c r="P47" s="229">
        <v>227546</v>
      </c>
      <c r="Q47" s="218">
        <v>207487</v>
      </c>
      <c r="R47" s="218">
        <v>174619</v>
      </c>
      <c r="S47" s="218">
        <v>203524</v>
      </c>
      <c r="T47" s="218">
        <v>254879</v>
      </c>
      <c r="U47" s="218">
        <v>227546</v>
      </c>
      <c r="V47" s="1">
        <v>0.0103</v>
      </c>
      <c r="W47" s="1">
        <v>0.0084</v>
      </c>
      <c r="X47" s="1">
        <v>0.0095</v>
      </c>
      <c r="Y47" s="1">
        <v>0.0115</v>
      </c>
      <c r="Z47" s="1">
        <v>0.0078</v>
      </c>
      <c r="AB47" s="1">
        <v>0.0096</v>
      </c>
      <c r="AC47" s="1">
        <v>0.0086</v>
      </c>
      <c r="AE47" s="1">
        <v>0.0115</v>
      </c>
      <c r="AF47" s="1">
        <v>0.0087</v>
      </c>
      <c r="AG47" s="1">
        <v>0.0028000000000000004</v>
      </c>
      <c r="AI47" s="1">
        <v>0.0096</v>
      </c>
      <c r="AJ47" s="218">
        <v>227251</v>
      </c>
    </row>
    <row r="48" spans="1:36" ht="12.75">
      <c r="A48" s="167">
        <v>39</v>
      </c>
      <c r="B48" s="168" t="s">
        <v>484</v>
      </c>
      <c r="C48" s="248">
        <v>8930453</v>
      </c>
      <c r="D48" s="248">
        <v>9332378</v>
      </c>
      <c r="E48" s="248">
        <v>9814229</v>
      </c>
      <c r="F48" s="248">
        <v>10267246</v>
      </c>
      <c r="G48" s="248">
        <v>11802490</v>
      </c>
      <c r="H48" s="248">
        <v>12000542</v>
      </c>
      <c r="I48" s="242" t="s">
        <v>867</v>
      </c>
      <c r="J48" s="242" t="s">
        <v>867</v>
      </c>
      <c r="L48" s="218">
        <v>178663</v>
      </c>
      <c r="M48" s="218">
        <v>248541</v>
      </c>
      <c r="N48" s="218">
        <v>207661</v>
      </c>
      <c r="O48" s="218">
        <v>298317</v>
      </c>
      <c r="P48" s="229">
        <v>907741</v>
      </c>
      <c r="Q48" s="218">
        <v>178663</v>
      </c>
      <c r="R48" s="218">
        <v>248541</v>
      </c>
      <c r="S48" s="218">
        <v>207661</v>
      </c>
      <c r="T48" s="218">
        <v>298317</v>
      </c>
      <c r="U48" s="218">
        <v>907741</v>
      </c>
      <c r="V48" s="1">
        <v>0.02</v>
      </c>
      <c r="W48" s="1">
        <v>0.0266</v>
      </c>
      <c r="X48" s="1">
        <v>0.0212</v>
      </c>
      <c r="Y48" s="1">
        <v>0.0291</v>
      </c>
      <c r="Z48" s="1">
        <v>0.0769</v>
      </c>
      <c r="AB48" s="1">
        <v>0.0424</v>
      </c>
      <c r="AC48" s="1">
        <v>0.0256</v>
      </c>
      <c r="AE48" s="1">
        <v>0.0769</v>
      </c>
      <c r="AF48" s="1">
        <v>0.0252</v>
      </c>
      <c r="AG48" s="1">
        <v>0.051699999999999996</v>
      </c>
      <c r="AI48" s="1">
        <v>0.0256</v>
      </c>
      <c r="AJ48" s="218">
        <v>307214</v>
      </c>
    </row>
    <row r="49" spans="1:36" ht="12.75">
      <c r="A49" s="167">
        <v>40</v>
      </c>
      <c r="B49" s="168" t="s">
        <v>485</v>
      </c>
      <c r="C49" s="248">
        <v>77077760</v>
      </c>
      <c r="D49" s="248">
        <v>80058826</v>
      </c>
      <c r="E49" s="248">
        <v>82954706</v>
      </c>
      <c r="F49" s="248">
        <v>86299839</v>
      </c>
      <c r="G49" s="248">
        <v>89528431</v>
      </c>
      <c r="H49" s="248">
        <v>92686291</v>
      </c>
      <c r="I49" s="242" t="s">
        <v>894</v>
      </c>
      <c r="J49" s="242" t="s">
        <v>867</v>
      </c>
      <c r="L49" s="218">
        <v>1054122</v>
      </c>
      <c r="M49" s="218">
        <v>894409</v>
      </c>
      <c r="N49" s="218">
        <v>1271265</v>
      </c>
      <c r="O49" s="218">
        <v>1071096</v>
      </c>
      <c r="P49" s="229">
        <v>919649</v>
      </c>
      <c r="Q49" s="218">
        <v>1054122</v>
      </c>
      <c r="R49" s="218">
        <v>894409</v>
      </c>
      <c r="S49" s="218">
        <v>1271265</v>
      </c>
      <c r="T49" s="218">
        <v>1071096</v>
      </c>
      <c r="U49" s="218">
        <v>919649</v>
      </c>
      <c r="V49" s="1">
        <v>0.0137</v>
      </c>
      <c r="W49" s="1">
        <v>0.0112</v>
      </c>
      <c r="X49" s="1">
        <v>0.0153</v>
      </c>
      <c r="Y49" s="1">
        <v>0.0124</v>
      </c>
      <c r="Z49" s="1">
        <v>0.0103</v>
      </c>
      <c r="AB49" s="1">
        <v>0.0127</v>
      </c>
      <c r="AC49" s="1">
        <v>0.0113</v>
      </c>
      <c r="AE49" s="1">
        <v>0.0153</v>
      </c>
      <c r="AF49" s="1">
        <v>0.0114</v>
      </c>
      <c r="AG49" s="1">
        <v>0.003899999999999999</v>
      </c>
      <c r="AI49" s="1">
        <v>0.0127</v>
      </c>
      <c r="AJ49" s="218">
        <v>1177116</v>
      </c>
    </row>
    <row r="50" spans="1:36" ht="12.75">
      <c r="A50" s="167">
        <v>41</v>
      </c>
      <c r="B50" s="168" t="s">
        <v>486</v>
      </c>
      <c r="C50" s="248">
        <v>23268478</v>
      </c>
      <c r="D50" s="248">
        <v>24042906</v>
      </c>
      <c r="E50" s="248">
        <v>24847621</v>
      </c>
      <c r="F50" s="248">
        <v>25828023</v>
      </c>
      <c r="G50" s="248">
        <v>30648080</v>
      </c>
      <c r="H50" s="248">
        <v>27817378</v>
      </c>
      <c r="I50" s="242" t="s">
        <v>867</v>
      </c>
      <c r="J50" s="242" t="s">
        <v>867</v>
      </c>
      <c r="L50" s="218">
        <v>165216</v>
      </c>
      <c r="M50" s="218">
        <v>203642</v>
      </c>
      <c r="N50" s="218">
        <v>359212</v>
      </c>
      <c r="O50" s="218">
        <v>319085</v>
      </c>
      <c r="P50" s="229">
        <v>354749</v>
      </c>
      <c r="Q50" s="218">
        <v>165216</v>
      </c>
      <c r="R50" s="218">
        <v>203642</v>
      </c>
      <c r="S50" s="218">
        <v>359212</v>
      </c>
      <c r="T50" s="218">
        <v>319085</v>
      </c>
      <c r="U50" s="218">
        <v>354749</v>
      </c>
      <c r="V50" s="1">
        <v>0.0071</v>
      </c>
      <c r="W50" s="1">
        <v>0.0085</v>
      </c>
      <c r="X50" s="1">
        <v>0.0145</v>
      </c>
      <c r="Y50" s="1">
        <v>0.0124</v>
      </c>
      <c r="Z50" s="1">
        <v>0.0116</v>
      </c>
      <c r="AB50" s="1">
        <v>0.0128</v>
      </c>
      <c r="AC50" s="1">
        <v>0.0108</v>
      </c>
      <c r="AE50" s="1">
        <v>0.0145</v>
      </c>
      <c r="AF50" s="1">
        <v>0.012</v>
      </c>
      <c r="AG50" s="1">
        <v>0.0025000000000000005</v>
      </c>
      <c r="AI50" s="1">
        <v>0.0128</v>
      </c>
      <c r="AJ50" s="218">
        <v>356062</v>
      </c>
    </row>
    <row r="51" spans="1:36" ht="12.75">
      <c r="A51" s="167">
        <v>42</v>
      </c>
      <c r="B51" s="168" t="s">
        <v>487</v>
      </c>
      <c r="C51" s="248">
        <v>30768903</v>
      </c>
      <c r="D51" s="248">
        <v>32361229</v>
      </c>
      <c r="E51" s="248">
        <v>33912904</v>
      </c>
      <c r="F51" s="248">
        <v>35666350</v>
      </c>
      <c r="G51" s="248">
        <v>40588392</v>
      </c>
      <c r="H51" s="248">
        <v>39152303</v>
      </c>
      <c r="I51" s="242" t="s">
        <v>867</v>
      </c>
      <c r="J51" s="242" t="s">
        <v>867</v>
      </c>
      <c r="L51" s="218">
        <v>823019</v>
      </c>
      <c r="M51" s="218">
        <v>741118</v>
      </c>
      <c r="N51" s="218">
        <v>905623</v>
      </c>
      <c r="O51" s="218">
        <v>778434</v>
      </c>
      <c r="P51" s="229">
        <v>872356</v>
      </c>
      <c r="Q51" s="218">
        <v>823019</v>
      </c>
      <c r="R51" s="218">
        <v>741118</v>
      </c>
      <c r="S51" s="218">
        <v>905623</v>
      </c>
      <c r="T51" s="218">
        <v>778434</v>
      </c>
      <c r="U51" s="218">
        <v>872356</v>
      </c>
      <c r="V51" s="1">
        <v>0.0267</v>
      </c>
      <c r="W51" s="1">
        <v>0.0229</v>
      </c>
      <c r="X51" s="1">
        <v>0.0267</v>
      </c>
      <c r="Y51" s="1">
        <v>0.0218</v>
      </c>
      <c r="Z51" s="1">
        <v>0.0215</v>
      </c>
      <c r="AB51" s="1">
        <v>0.0233</v>
      </c>
      <c r="AC51" s="1">
        <v>0.0221</v>
      </c>
      <c r="AE51" s="1">
        <v>0.0267</v>
      </c>
      <c r="AF51" s="1">
        <v>0.0217</v>
      </c>
      <c r="AG51" s="1">
        <v>0.005000000000000001</v>
      </c>
      <c r="AI51" s="1">
        <v>0.0233</v>
      </c>
      <c r="AJ51" s="218">
        <v>912249</v>
      </c>
    </row>
    <row r="52" spans="1:36" ht="12.75">
      <c r="A52" s="167">
        <v>43</v>
      </c>
      <c r="B52" s="168" t="s">
        <v>488</v>
      </c>
      <c r="C52" s="248">
        <v>6182643</v>
      </c>
      <c r="D52" s="248">
        <v>6485219</v>
      </c>
      <c r="E52" s="248">
        <v>6730522</v>
      </c>
      <c r="F52" s="248">
        <v>6992071</v>
      </c>
      <c r="G52" s="248">
        <v>7237714</v>
      </c>
      <c r="H52" s="248">
        <v>7485472</v>
      </c>
      <c r="I52" s="242" t="s">
        <v>884</v>
      </c>
      <c r="J52" s="242" t="s">
        <v>867</v>
      </c>
      <c r="L52" s="218">
        <v>148010</v>
      </c>
      <c r="M52" s="218">
        <v>83173</v>
      </c>
      <c r="N52" s="218">
        <v>93286</v>
      </c>
      <c r="O52" s="218">
        <v>70841</v>
      </c>
      <c r="P52" s="229">
        <v>66815</v>
      </c>
      <c r="Q52" s="218">
        <v>148010</v>
      </c>
      <c r="R52" s="218">
        <v>83173</v>
      </c>
      <c r="S52" s="218">
        <v>93286</v>
      </c>
      <c r="T52" s="218">
        <v>70841</v>
      </c>
      <c r="U52" s="218">
        <v>66815</v>
      </c>
      <c r="V52" s="1">
        <v>0.0239</v>
      </c>
      <c r="W52" s="1">
        <v>0.0128</v>
      </c>
      <c r="X52" s="1">
        <v>0.0139</v>
      </c>
      <c r="Y52" s="1">
        <v>0.0101</v>
      </c>
      <c r="Z52" s="1">
        <v>0.0092</v>
      </c>
      <c r="AB52" s="1">
        <v>0.0111</v>
      </c>
      <c r="AC52" s="1">
        <v>0.0107</v>
      </c>
      <c r="AE52" s="1">
        <v>0.0139</v>
      </c>
      <c r="AF52" s="1">
        <v>0.0097</v>
      </c>
      <c r="AG52" s="1">
        <v>0.004199999999999999</v>
      </c>
      <c r="AI52" s="1">
        <v>0.0111</v>
      </c>
      <c r="AJ52" s="218">
        <v>83089</v>
      </c>
    </row>
    <row r="53" spans="1:36" ht="12.75">
      <c r="A53" s="167">
        <v>44</v>
      </c>
      <c r="B53" s="168" t="s">
        <v>489</v>
      </c>
      <c r="C53" s="248">
        <v>116744636</v>
      </c>
      <c r="D53" s="248">
        <v>121079995</v>
      </c>
      <c r="E53" s="248">
        <v>127045434</v>
      </c>
      <c r="F53" s="248">
        <v>132480953</v>
      </c>
      <c r="G53" s="248">
        <v>137859951</v>
      </c>
      <c r="H53" s="248">
        <v>143674763</v>
      </c>
      <c r="I53" s="242" t="s">
        <v>884</v>
      </c>
      <c r="J53" s="242" t="s">
        <v>867</v>
      </c>
      <c r="L53" s="218">
        <v>1416743</v>
      </c>
      <c r="M53" s="218">
        <v>2938439</v>
      </c>
      <c r="N53" s="218">
        <v>2259383</v>
      </c>
      <c r="O53" s="218">
        <v>2066974</v>
      </c>
      <c r="P53" s="229">
        <v>2368313</v>
      </c>
      <c r="Q53" s="218">
        <v>1416743</v>
      </c>
      <c r="R53" s="218">
        <v>2938439</v>
      </c>
      <c r="S53" s="218">
        <v>2259383</v>
      </c>
      <c r="T53" s="218">
        <v>2066974</v>
      </c>
      <c r="U53" s="218">
        <v>2368313</v>
      </c>
      <c r="V53" s="1">
        <v>0.0121</v>
      </c>
      <c r="W53" s="1">
        <v>0.0243</v>
      </c>
      <c r="X53" s="1">
        <v>0.0178</v>
      </c>
      <c r="Y53" s="1">
        <v>0.0156</v>
      </c>
      <c r="Z53" s="1">
        <v>0.0172</v>
      </c>
      <c r="AB53" s="1">
        <v>0.0169</v>
      </c>
      <c r="AC53" s="1">
        <v>0.0169</v>
      </c>
      <c r="AE53" s="1">
        <v>0.0178</v>
      </c>
      <c r="AF53" s="1">
        <v>0.0164</v>
      </c>
      <c r="AG53" s="1">
        <v>0.0013999999999999985</v>
      </c>
      <c r="AI53" s="1">
        <v>0.0169</v>
      </c>
      <c r="AJ53" s="218">
        <v>2428103</v>
      </c>
    </row>
    <row r="54" spans="1:36" ht="12.75">
      <c r="A54" s="167">
        <v>45</v>
      </c>
      <c r="B54" s="168" t="s">
        <v>490</v>
      </c>
      <c r="C54" s="248">
        <v>4446777</v>
      </c>
      <c r="D54" s="248">
        <v>4621597</v>
      </c>
      <c r="E54" s="248">
        <v>4792162</v>
      </c>
      <c r="F54" s="248">
        <v>4956539</v>
      </c>
      <c r="G54" s="248">
        <v>5191955</v>
      </c>
      <c r="H54" s="248">
        <v>5449013</v>
      </c>
      <c r="I54" s="242" t="s">
        <v>867</v>
      </c>
      <c r="J54" s="242" t="s">
        <v>867</v>
      </c>
      <c r="L54" s="218">
        <v>59921</v>
      </c>
      <c r="M54" s="218">
        <v>55025</v>
      </c>
      <c r="N54" s="218">
        <v>44573</v>
      </c>
      <c r="O54" s="218">
        <v>111503</v>
      </c>
      <c r="P54" s="229">
        <v>127259</v>
      </c>
      <c r="Q54" s="218">
        <v>59921</v>
      </c>
      <c r="R54" s="218">
        <v>55025</v>
      </c>
      <c r="S54" s="218">
        <v>44573</v>
      </c>
      <c r="T54" s="218">
        <v>111503</v>
      </c>
      <c r="U54" s="218">
        <v>127259</v>
      </c>
      <c r="V54" s="1">
        <v>0.0135</v>
      </c>
      <c r="W54" s="1">
        <v>0.0119</v>
      </c>
      <c r="X54" s="1">
        <v>0.0093</v>
      </c>
      <c r="Y54" s="1">
        <v>0.0225</v>
      </c>
      <c r="Z54" s="1">
        <v>0.0245</v>
      </c>
      <c r="AB54" s="1">
        <v>0.0188</v>
      </c>
      <c r="AC54" s="1">
        <v>0.0146</v>
      </c>
      <c r="AE54" s="1">
        <v>0.0245</v>
      </c>
      <c r="AF54" s="1">
        <v>0.0159</v>
      </c>
      <c r="AG54" s="1">
        <v>0.0086</v>
      </c>
      <c r="AI54" s="1">
        <v>0.0188</v>
      </c>
      <c r="AJ54" s="218">
        <v>102441</v>
      </c>
    </row>
    <row r="55" spans="1:36" ht="12.75">
      <c r="A55" s="167">
        <v>46</v>
      </c>
      <c r="B55" s="168" t="s">
        <v>491</v>
      </c>
      <c r="C55" s="248">
        <v>163226378</v>
      </c>
      <c r="D55" s="248">
        <v>169407603</v>
      </c>
      <c r="E55" s="248">
        <v>175733519</v>
      </c>
      <c r="F55" s="248">
        <v>182838477</v>
      </c>
      <c r="G55" s="248">
        <v>210376535</v>
      </c>
      <c r="H55" s="248">
        <v>203592137</v>
      </c>
      <c r="I55" s="242" t="s">
        <v>867</v>
      </c>
      <c r="J55" s="242" t="s">
        <v>867</v>
      </c>
      <c r="L55" s="218">
        <v>2100566</v>
      </c>
      <c r="M55" s="218">
        <v>2090726</v>
      </c>
      <c r="N55" s="218">
        <v>2711620</v>
      </c>
      <c r="O55" s="218">
        <v>2264107</v>
      </c>
      <c r="P55" s="229">
        <v>2601328</v>
      </c>
      <c r="Q55" s="218">
        <v>2100566</v>
      </c>
      <c r="R55" s="218">
        <v>2090726</v>
      </c>
      <c r="S55" s="218">
        <v>2711620</v>
      </c>
      <c r="T55" s="218">
        <v>2264107</v>
      </c>
      <c r="U55" s="218">
        <v>2601328</v>
      </c>
      <c r="V55" s="1">
        <v>0.0129</v>
      </c>
      <c r="W55" s="1">
        <v>0.0123</v>
      </c>
      <c r="X55" s="1">
        <v>0.0154</v>
      </c>
      <c r="Y55" s="1">
        <v>0.0124</v>
      </c>
      <c r="Z55" s="1">
        <v>0.0124</v>
      </c>
      <c r="AB55" s="1">
        <v>0.0134</v>
      </c>
      <c r="AC55" s="1">
        <v>0.0124</v>
      </c>
      <c r="AE55" s="1">
        <v>0.0154</v>
      </c>
      <c r="AF55" s="1">
        <v>0.0124</v>
      </c>
      <c r="AG55" s="1">
        <v>0.003000000000000001</v>
      </c>
      <c r="AI55" s="1">
        <v>0.0134</v>
      </c>
      <c r="AJ55" s="218">
        <v>2728135</v>
      </c>
    </row>
    <row r="56" spans="1:36" ht="12.75">
      <c r="A56" s="167">
        <v>47</v>
      </c>
      <c r="B56" s="168" t="s">
        <v>492</v>
      </c>
      <c r="C56" s="248">
        <v>3056316</v>
      </c>
      <c r="D56" s="248">
        <v>3152566</v>
      </c>
      <c r="E56" s="248">
        <v>3281502</v>
      </c>
      <c r="F56" s="248">
        <v>3423371</v>
      </c>
      <c r="G56" s="248">
        <v>3781466</v>
      </c>
      <c r="H56" s="248">
        <v>3641719</v>
      </c>
      <c r="I56" s="242" t="s">
        <v>867</v>
      </c>
      <c r="J56" s="242" t="s">
        <v>867</v>
      </c>
      <c r="L56" s="218">
        <v>19842</v>
      </c>
      <c r="M56" s="218">
        <v>50122</v>
      </c>
      <c r="N56" s="218">
        <v>59831</v>
      </c>
      <c r="O56" s="218">
        <v>20343</v>
      </c>
      <c r="P56" s="229">
        <v>24187</v>
      </c>
      <c r="Q56" s="218">
        <v>19842</v>
      </c>
      <c r="R56" s="218">
        <v>50122</v>
      </c>
      <c r="S56" s="218">
        <v>59831</v>
      </c>
      <c r="T56" s="218">
        <v>20343</v>
      </c>
      <c r="U56" s="218">
        <v>24187</v>
      </c>
      <c r="V56" s="1">
        <v>0.0065</v>
      </c>
      <c r="W56" s="1">
        <v>0.0159</v>
      </c>
      <c r="X56" s="1">
        <v>0.0182</v>
      </c>
      <c r="Y56" s="1">
        <v>0.0059</v>
      </c>
      <c r="Z56" s="1">
        <v>0.0064</v>
      </c>
      <c r="AB56" s="1">
        <v>0.0102</v>
      </c>
      <c r="AC56" s="1">
        <v>0.0094</v>
      </c>
      <c r="AE56" s="1">
        <v>0.0182</v>
      </c>
      <c r="AF56" s="1">
        <v>0.0062</v>
      </c>
      <c r="AG56" s="1">
        <v>0.012</v>
      </c>
      <c r="AI56" s="1">
        <v>0.0102</v>
      </c>
      <c r="AJ56" s="218">
        <v>37146</v>
      </c>
    </row>
    <row r="57" spans="1:36" ht="12.75">
      <c r="A57" s="167">
        <v>48</v>
      </c>
      <c r="B57" s="168" t="s">
        <v>493</v>
      </c>
      <c r="C57" s="248">
        <v>95436150</v>
      </c>
      <c r="D57" s="248">
        <v>99908178</v>
      </c>
      <c r="E57" s="248">
        <v>105612937</v>
      </c>
      <c r="F57" s="248">
        <v>111067433</v>
      </c>
      <c r="G57" s="248">
        <v>117266931</v>
      </c>
      <c r="H57" s="248">
        <v>123645873</v>
      </c>
      <c r="I57" s="242" t="s">
        <v>867</v>
      </c>
      <c r="J57" s="242" t="s">
        <v>867</v>
      </c>
      <c r="L57" s="218">
        <v>2086124</v>
      </c>
      <c r="M57" s="218">
        <v>3207055</v>
      </c>
      <c r="N57" s="218">
        <v>2814173</v>
      </c>
      <c r="O57" s="218">
        <v>3422812</v>
      </c>
      <c r="P57" s="229">
        <v>3447269</v>
      </c>
      <c r="Q57" s="218">
        <v>2086124</v>
      </c>
      <c r="R57" s="218">
        <v>3207055</v>
      </c>
      <c r="S57" s="218">
        <v>2814173</v>
      </c>
      <c r="T57" s="218">
        <v>3422812</v>
      </c>
      <c r="U57" s="218">
        <v>3447269</v>
      </c>
      <c r="V57" s="1">
        <v>0.0219</v>
      </c>
      <c r="W57" s="1">
        <v>0.0321</v>
      </c>
      <c r="X57" s="1">
        <v>0.0266</v>
      </c>
      <c r="Y57" s="1">
        <v>0.0308</v>
      </c>
      <c r="Z57" s="1">
        <v>0.0294</v>
      </c>
      <c r="AB57" s="1">
        <v>0.0289</v>
      </c>
      <c r="AC57" s="1">
        <v>0.0289</v>
      </c>
      <c r="AE57" s="1">
        <v>0.0308</v>
      </c>
      <c r="AF57" s="1">
        <v>0.028</v>
      </c>
      <c r="AG57" s="1">
        <v>0.0028000000000000004</v>
      </c>
      <c r="AI57" s="1">
        <v>0.0289</v>
      </c>
      <c r="AJ57" s="218">
        <v>3573366</v>
      </c>
    </row>
    <row r="58" spans="1:36" ht="12.75">
      <c r="A58" s="167">
        <v>49</v>
      </c>
      <c r="B58" s="168" t="s">
        <v>494</v>
      </c>
      <c r="C58" s="248">
        <v>446045872</v>
      </c>
      <c r="D58" s="248">
        <v>475410995</v>
      </c>
      <c r="E58" s="248">
        <v>509472549</v>
      </c>
      <c r="F58" s="248">
        <v>540959800</v>
      </c>
      <c r="G58" s="248">
        <v>570550306</v>
      </c>
      <c r="H58" s="248">
        <v>599170668</v>
      </c>
      <c r="I58" s="242" t="s">
        <v>867</v>
      </c>
      <c r="J58" s="242" t="s">
        <v>867</v>
      </c>
      <c r="L58" s="218">
        <v>17963221</v>
      </c>
      <c r="M58" s="218">
        <v>21321353</v>
      </c>
      <c r="N58" s="218">
        <v>18282278</v>
      </c>
      <c r="O58" s="218">
        <v>15405065</v>
      </c>
      <c r="P58" s="229">
        <v>13973778</v>
      </c>
      <c r="Q58" s="218">
        <v>17963221</v>
      </c>
      <c r="R58" s="218">
        <v>21321353</v>
      </c>
      <c r="S58" s="218">
        <v>18282278</v>
      </c>
      <c r="T58" s="218">
        <v>15405065</v>
      </c>
      <c r="U58" s="218">
        <v>13973778</v>
      </c>
      <c r="V58" s="1">
        <v>0.0403</v>
      </c>
      <c r="W58" s="1">
        <v>0.0448</v>
      </c>
      <c r="X58" s="1">
        <v>0.0359</v>
      </c>
      <c r="Y58" s="1">
        <v>0.0285</v>
      </c>
      <c r="Z58" s="1">
        <v>0.0245</v>
      </c>
      <c r="AB58" s="1">
        <v>0.0296</v>
      </c>
      <c r="AC58" s="1">
        <v>0.0296</v>
      </c>
      <c r="AE58" s="1">
        <v>0.0359</v>
      </c>
      <c r="AF58" s="1">
        <v>0.0265</v>
      </c>
      <c r="AG58" s="1">
        <v>0.009400000000000002</v>
      </c>
      <c r="AI58" s="1">
        <v>0.0296</v>
      </c>
      <c r="AJ58" s="218">
        <v>17735452</v>
      </c>
    </row>
    <row r="59" spans="1:36" ht="12.75">
      <c r="A59" s="167">
        <v>50</v>
      </c>
      <c r="B59" s="168" t="s">
        <v>495</v>
      </c>
      <c r="C59" s="248">
        <v>56098869</v>
      </c>
      <c r="D59" s="248">
        <v>59069175</v>
      </c>
      <c r="E59" s="248">
        <v>61858950</v>
      </c>
      <c r="F59" s="248">
        <v>65010907</v>
      </c>
      <c r="G59" s="248">
        <v>73481199</v>
      </c>
      <c r="H59" s="248">
        <v>70624664</v>
      </c>
      <c r="I59" s="242" t="s">
        <v>883</v>
      </c>
      <c r="J59" s="242" t="s">
        <v>867</v>
      </c>
      <c r="L59" s="218">
        <v>1567834</v>
      </c>
      <c r="M59" s="218">
        <v>1313045</v>
      </c>
      <c r="N59" s="218">
        <v>1605483</v>
      </c>
      <c r="O59" s="218">
        <v>1373018</v>
      </c>
      <c r="P59" s="229">
        <v>915236</v>
      </c>
      <c r="Q59" s="218">
        <v>1567834</v>
      </c>
      <c r="R59" s="218">
        <v>1313045</v>
      </c>
      <c r="S59" s="218">
        <v>1605483</v>
      </c>
      <c r="T59" s="218">
        <v>1373018</v>
      </c>
      <c r="U59" s="218">
        <v>915236</v>
      </c>
      <c r="V59" s="1">
        <v>0.0279</v>
      </c>
      <c r="W59" s="1">
        <v>0.0222</v>
      </c>
      <c r="X59" s="1">
        <v>0.026</v>
      </c>
      <c r="Y59" s="1">
        <v>0.0211</v>
      </c>
      <c r="Z59" s="1">
        <v>0.0125</v>
      </c>
      <c r="AB59" s="1">
        <v>0.0199</v>
      </c>
      <c r="AC59" s="1">
        <v>0.0186</v>
      </c>
      <c r="AE59" s="1">
        <v>0.026</v>
      </c>
      <c r="AF59" s="1">
        <v>0.0168</v>
      </c>
      <c r="AG59" s="1">
        <v>0.0092</v>
      </c>
      <c r="AI59" s="1">
        <v>0.0199</v>
      </c>
      <c r="AJ59" s="218">
        <v>1405431</v>
      </c>
    </row>
    <row r="60" spans="1:36" ht="12.75">
      <c r="A60" s="167">
        <v>51</v>
      </c>
      <c r="B60" s="168" t="s">
        <v>496</v>
      </c>
      <c r="C60" s="248">
        <v>19154958</v>
      </c>
      <c r="D60" s="248">
        <v>20092874</v>
      </c>
      <c r="E60" s="248">
        <v>20927143</v>
      </c>
      <c r="F60" s="248">
        <v>21722969</v>
      </c>
      <c r="G60" s="248">
        <v>25902026</v>
      </c>
      <c r="H60" s="248">
        <v>23365940</v>
      </c>
      <c r="I60" s="242" t="s">
        <v>895</v>
      </c>
      <c r="J60" s="242" t="s">
        <v>867</v>
      </c>
      <c r="L60" s="218">
        <v>459042</v>
      </c>
      <c r="M60" s="218">
        <v>331947</v>
      </c>
      <c r="N60" s="218">
        <v>272648</v>
      </c>
      <c r="O60" s="218">
        <v>273408</v>
      </c>
      <c r="P60" s="229">
        <v>263002</v>
      </c>
      <c r="Q60" s="218">
        <v>459042</v>
      </c>
      <c r="R60" s="218">
        <v>331947</v>
      </c>
      <c r="S60" s="218">
        <v>272648</v>
      </c>
      <c r="T60" s="218">
        <v>273408</v>
      </c>
      <c r="U60" s="218">
        <v>263002</v>
      </c>
      <c r="V60" s="1">
        <v>0.024</v>
      </c>
      <c r="W60" s="1">
        <v>0.0165</v>
      </c>
      <c r="X60" s="1">
        <v>0.013</v>
      </c>
      <c r="Y60" s="1">
        <v>0.0126</v>
      </c>
      <c r="Z60" s="1">
        <v>0.0102</v>
      </c>
      <c r="AB60" s="1">
        <v>0.0119</v>
      </c>
      <c r="AC60" s="1">
        <v>0.0119</v>
      </c>
      <c r="AE60" s="1">
        <v>0.013</v>
      </c>
      <c r="AF60" s="1">
        <v>0.0114</v>
      </c>
      <c r="AG60" s="1">
        <v>0.001599999999999999</v>
      </c>
      <c r="AI60" s="1">
        <v>0.0119</v>
      </c>
      <c r="AJ60" s="218">
        <v>278055</v>
      </c>
    </row>
    <row r="61" spans="1:36" ht="12.75">
      <c r="A61" s="167">
        <v>52</v>
      </c>
      <c r="B61" s="168" t="s">
        <v>497</v>
      </c>
      <c r="C61" s="248">
        <v>20069906</v>
      </c>
      <c r="D61" s="248">
        <v>21085057</v>
      </c>
      <c r="E61" s="248">
        <v>21899430</v>
      </c>
      <c r="F61" s="248">
        <v>22905353</v>
      </c>
      <c r="G61" s="248">
        <v>23905837</v>
      </c>
      <c r="H61" s="248">
        <v>24824537</v>
      </c>
      <c r="I61" s="242" t="s">
        <v>884</v>
      </c>
      <c r="J61" s="242" t="s">
        <v>896</v>
      </c>
      <c r="L61" s="218">
        <v>513403</v>
      </c>
      <c r="M61" s="218">
        <v>287247</v>
      </c>
      <c r="N61" s="218">
        <v>348249</v>
      </c>
      <c r="O61" s="218">
        <v>424464</v>
      </c>
      <c r="P61" s="229">
        <v>321054</v>
      </c>
      <c r="Q61" s="218">
        <v>513403</v>
      </c>
      <c r="R61" s="218">
        <v>287247</v>
      </c>
      <c r="S61" s="218">
        <v>348249</v>
      </c>
      <c r="T61" s="218">
        <v>424464</v>
      </c>
      <c r="U61" s="218">
        <v>321054</v>
      </c>
      <c r="V61" s="1">
        <v>0.0256</v>
      </c>
      <c r="W61" s="1">
        <v>0.0136</v>
      </c>
      <c r="X61" s="1">
        <v>0.0159</v>
      </c>
      <c r="Y61" s="1">
        <v>0.0185</v>
      </c>
      <c r="Z61" s="1">
        <v>0.0134</v>
      </c>
      <c r="AB61" s="1">
        <v>0.0159</v>
      </c>
      <c r="AC61" s="1">
        <v>0.0143</v>
      </c>
      <c r="AE61" s="1">
        <v>0.0185</v>
      </c>
      <c r="AF61" s="1">
        <v>0.0147</v>
      </c>
      <c r="AG61" s="1">
        <v>0.0037999999999999996</v>
      </c>
      <c r="AI61" s="1">
        <v>0.0159</v>
      </c>
      <c r="AJ61" s="218">
        <v>394710</v>
      </c>
    </row>
    <row r="62" spans="1:36" ht="12.75">
      <c r="A62" s="167">
        <v>53</v>
      </c>
      <c r="B62" s="168" t="s">
        <v>498</v>
      </c>
      <c r="C62" s="248">
        <v>2467047</v>
      </c>
      <c r="D62" s="248">
        <v>2579666</v>
      </c>
      <c r="E62" s="248">
        <v>2716985</v>
      </c>
      <c r="F62" s="248">
        <v>2818202</v>
      </c>
      <c r="G62" s="248">
        <v>2977962</v>
      </c>
      <c r="H62" s="248">
        <v>3086335</v>
      </c>
      <c r="I62" s="242" t="s">
        <v>867</v>
      </c>
      <c r="J62" s="242" t="s">
        <v>867</v>
      </c>
      <c r="L62" s="218">
        <v>50943</v>
      </c>
      <c r="M62" s="218">
        <v>72774</v>
      </c>
      <c r="N62" s="218">
        <v>33292</v>
      </c>
      <c r="O62" s="218">
        <v>89305</v>
      </c>
      <c r="P62" s="229">
        <v>33924</v>
      </c>
      <c r="Q62" s="218">
        <v>50943</v>
      </c>
      <c r="R62" s="218">
        <v>72774</v>
      </c>
      <c r="S62" s="218">
        <v>33292</v>
      </c>
      <c r="T62" s="218">
        <v>89305</v>
      </c>
      <c r="U62" s="218">
        <v>33924</v>
      </c>
      <c r="V62" s="1">
        <v>0.0206</v>
      </c>
      <c r="W62" s="1">
        <v>0.0282</v>
      </c>
      <c r="X62" s="1">
        <v>0.0123</v>
      </c>
      <c r="Y62" s="1">
        <v>0.0317</v>
      </c>
      <c r="Z62" s="1">
        <v>0.0114</v>
      </c>
      <c r="AB62" s="1">
        <v>0.0185</v>
      </c>
      <c r="AC62" s="1">
        <v>0.0173</v>
      </c>
      <c r="AE62" s="1">
        <v>0.0317</v>
      </c>
      <c r="AF62" s="1">
        <v>0.0119</v>
      </c>
      <c r="AG62" s="1">
        <v>0.019799999999999998</v>
      </c>
      <c r="AI62" s="1">
        <v>0.0185</v>
      </c>
      <c r="AJ62" s="218">
        <v>57097</v>
      </c>
    </row>
    <row r="63" spans="1:36" ht="12.75">
      <c r="A63" s="167">
        <v>54</v>
      </c>
      <c r="B63" s="168" t="s">
        <v>499</v>
      </c>
      <c r="C63" s="248">
        <v>15755396</v>
      </c>
      <c r="D63" s="248">
        <v>16410495</v>
      </c>
      <c r="E63" s="248">
        <v>17277860</v>
      </c>
      <c r="F63" s="248">
        <v>18009251</v>
      </c>
      <c r="G63" s="248">
        <v>19275350</v>
      </c>
      <c r="H63" s="248">
        <v>21395420</v>
      </c>
      <c r="I63" s="242" t="s">
        <v>897</v>
      </c>
      <c r="J63" s="242" t="s">
        <v>867</v>
      </c>
      <c r="L63" s="218">
        <v>261214</v>
      </c>
      <c r="M63" s="218">
        <v>457103</v>
      </c>
      <c r="N63" s="218">
        <v>299444</v>
      </c>
      <c r="O63" s="218">
        <v>434572</v>
      </c>
      <c r="P63" s="229">
        <v>485359</v>
      </c>
      <c r="Q63" s="218">
        <v>261214</v>
      </c>
      <c r="R63" s="218">
        <v>457103</v>
      </c>
      <c r="S63" s="218">
        <v>299444</v>
      </c>
      <c r="T63" s="218">
        <v>434572</v>
      </c>
      <c r="U63" s="218">
        <v>485359</v>
      </c>
      <c r="V63" s="1">
        <v>0.0166</v>
      </c>
      <c r="W63" s="1">
        <v>0.0279</v>
      </c>
      <c r="X63" s="1">
        <v>0.0173</v>
      </c>
      <c r="Y63" s="1">
        <v>0.0241</v>
      </c>
      <c r="Z63" s="1">
        <v>0.0252</v>
      </c>
      <c r="AB63" s="1">
        <v>0.0222</v>
      </c>
      <c r="AC63" s="1">
        <v>0.0222</v>
      </c>
      <c r="AE63" s="1">
        <v>0.0252</v>
      </c>
      <c r="AF63" s="1">
        <v>0.0207</v>
      </c>
      <c r="AG63" s="1">
        <v>0.0045000000000000005</v>
      </c>
      <c r="AI63" s="1">
        <v>0.0222</v>
      </c>
      <c r="AJ63" s="218">
        <v>474978</v>
      </c>
    </row>
    <row r="64" spans="1:36" ht="12.75">
      <c r="A64" s="167">
        <v>55</v>
      </c>
      <c r="B64" s="168" t="s">
        <v>500</v>
      </c>
      <c r="C64" s="248">
        <v>21949685</v>
      </c>
      <c r="D64" s="248">
        <v>22805322</v>
      </c>
      <c r="E64" s="248">
        <v>23677336</v>
      </c>
      <c r="F64" s="248">
        <v>24793850</v>
      </c>
      <c r="G64" s="248">
        <v>29050068</v>
      </c>
      <c r="H64" s="248">
        <v>27004261</v>
      </c>
      <c r="I64" s="242" t="s">
        <v>867</v>
      </c>
      <c r="J64" s="242" t="s">
        <v>867</v>
      </c>
      <c r="L64" s="218">
        <v>306895</v>
      </c>
      <c r="M64" s="218">
        <v>301881</v>
      </c>
      <c r="N64" s="218">
        <v>524580</v>
      </c>
      <c r="O64" s="218">
        <v>498646</v>
      </c>
      <c r="P64" s="229">
        <v>444110</v>
      </c>
      <c r="Q64" s="218">
        <v>306895</v>
      </c>
      <c r="R64" s="218">
        <v>301881</v>
      </c>
      <c r="S64" s="218">
        <v>524580</v>
      </c>
      <c r="T64" s="218">
        <v>498646</v>
      </c>
      <c r="U64" s="218">
        <v>444110</v>
      </c>
      <c r="V64" s="1">
        <v>0.014</v>
      </c>
      <c r="W64" s="1">
        <v>0.0132</v>
      </c>
      <c r="X64" s="1">
        <v>0.0222</v>
      </c>
      <c r="Y64" s="1">
        <v>0.0201</v>
      </c>
      <c r="Z64" s="1">
        <v>0.0153</v>
      </c>
      <c r="AB64" s="1">
        <v>0.0192</v>
      </c>
      <c r="AC64" s="1">
        <v>0.0162</v>
      </c>
      <c r="AE64" s="1">
        <v>0.0222</v>
      </c>
      <c r="AF64" s="1">
        <v>0.0177</v>
      </c>
      <c r="AG64" s="1">
        <v>0.0045000000000000005</v>
      </c>
      <c r="AI64" s="1">
        <v>0.0192</v>
      </c>
      <c r="AJ64" s="218">
        <v>518482</v>
      </c>
    </row>
    <row r="65" spans="1:36" ht="12.75">
      <c r="A65" s="167">
        <v>56</v>
      </c>
      <c r="B65" s="168" t="s">
        <v>501</v>
      </c>
      <c r="C65" s="248">
        <v>78644500</v>
      </c>
      <c r="D65" s="248">
        <v>82024358</v>
      </c>
      <c r="E65" s="248">
        <v>85490204</v>
      </c>
      <c r="F65" s="248">
        <v>90161406</v>
      </c>
      <c r="G65" s="248">
        <v>93668498</v>
      </c>
      <c r="H65" s="248">
        <v>97520293</v>
      </c>
      <c r="I65" s="242" t="s">
        <v>884</v>
      </c>
      <c r="J65" s="242" t="s">
        <v>867</v>
      </c>
      <c r="L65" s="218">
        <v>1413745</v>
      </c>
      <c r="M65" s="218">
        <v>1415237</v>
      </c>
      <c r="N65" s="218">
        <v>2533947</v>
      </c>
      <c r="O65" s="218">
        <v>1253057</v>
      </c>
      <c r="P65" s="229">
        <v>1510083</v>
      </c>
      <c r="Q65" s="218">
        <v>1413745</v>
      </c>
      <c r="R65" s="218">
        <v>1415237</v>
      </c>
      <c r="S65" s="218">
        <v>2533947</v>
      </c>
      <c r="T65" s="218">
        <v>1253057</v>
      </c>
      <c r="U65" s="218">
        <v>1510083</v>
      </c>
      <c r="V65" s="1">
        <v>0.018</v>
      </c>
      <c r="W65" s="1">
        <v>0.0173</v>
      </c>
      <c r="X65" s="1">
        <v>0.0296</v>
      </c>
      <c r="Y65" s="1">
        <v>0.0139</v>
      </c>
      <c r="Z65" s="1">
        <v>0.0161</v>
      </c>
      <c r="AB65" s="1">
        <v>0.0199</v>
      </c>
      <c r="AC65" s="1">
        <v>0.0158</v>
      </c>
      <c r="AE65" s="1">
        <v>0.0296</v>
      </c>
      <c r="AF65" s="1">
        <v>0.015</v>
      </c>
      <c r="AG65" s="1">
        <v>0.014600000000000002</v>
      </c>
      <c r="AI65" s="1">
        <v>0.0199</v>
      </c>
      <c r="AJ65" s="218">
        <v>1940654</v>
      </c>
    </row>
    <row r="66" spans="1:36" ht="12.75">
      <c r="A66" s="167">
        <v>57</v>
      </c>
      <c r="B66" s="168" t="s">
        <v>502</v>
      </c>
      <c r="C66" s="248">
        <v>43652141</v>
      </c>
      <c r="D66" s="248">
        <v>45869995</v>
      </c>
      <c r="E66" s="248">
        <v>48322835</v>
      </c>
      <c r="F66" s="248">
        <v>51980785</v>
      </c>
      <c r="G66" s="248">
        <v>54878173</v>
      </c>
      <c r="H66" s="248">
        <v>57906281</v>
      </c>
      <c r="I66" s="242" t="s">
        <v>867</v>
      </c>
      <c r="J66" s="242" t="s">
        <v>867</v>
      </c>
      <c r="L66" s="218">
        <v>1126550</v>
      </c>
      <c r="M66" s="218">
        <v>1306090</v>
      </c>
      <c r="N66" s="218">
        <v>2449879</v>
      </c>
      <c r="O66" s="218">
        <v>2056881</v>
      </c>
      <c r="P66" s="229">
        <v>1656154</v>
      </c>
      <c r="Q66" s="218">
        <v>1126550</v>
      </c>
      <c r="R66" s="218">
        <v>1306090</v>
      </c>
      <c r="S66" s="218">
        <v>2449879</v>
      </c>
      <c r="T66" s="218">
        <v>2056881</v>
      </c>
      <c r="U66" s="218">
        <v>1656154</v>
      </c>
      <c r="V66" s="1">
        <v>0.0258</v>
      </c>
      <c r="W66" s="1">
        <v>0.0285</v>
      </c>
      <c r="X66" s="1">
        <v>0.0507</v>
      </c>
      <c r="Y66" s="1">
        <v>0.0396</v>
      </c>
      <c r="Z66" s="1">
        <v>0.0302</v>
      </c>
      <c r="AB66" s="1">
        <v>0.0402</v>
      </c>
      <c r="AC66" s="1">
        <v>0.0328</v>
      </c>
      <c r="AE66" s="1">
        <v>0.0507</v>
      </c>
      <c r="AF66" s="1">
        <v>0.0349</v>
      </c>
      <c r="AG66" s="1">
        <v>0.0158</v>
      </c>
      <c r="AI66" s="1">
        <v>0.0402</v>
      </c>
      <c r="AJ66" s="218">
        <v>2327832</v>
      </c>
    </row>
    <row r="67" spans="1:36" ht="12.75">
      <c r="A67" s="167">
        <v>58</v>
      </c>
      <c r="B67" s="168" t="s">
        <v>503</v>
      </c>
      <c r="C67" s="248">
        <v>2967402</v>
      </c>
      <c r="D67" s="248">
        <v>3067810</v>
      </c>
      <c r="E67" s="248">
        <v>3173655</v>
      </c>
      <c r="F67" s="248">
        <v>3284567</v>
      </c>
      <c r="G67" s="248">
        <v>3605741</v>
      </c>
      <c r="H67" s="248">
        <v>3510757</v>
      </c>
      <c r="I67" s="242" t="s">
        <v>867</v>
      </c>
      <c r="J67" s="242" t="s">
        <v>867</v>
      </c>
      <c r="L67" s="218">
        <v>26223</v>
      </c>
      <c r="M67" s="218">
        <v>26063</v>
      </c>
      <c r="N67" s="218">
        <v>31570</v>
      </c>
      <c r="O67" s="218">
        <v>28755</v>
      </c>
      <c r="P67" s="229">
        <v>30434</v>
      </c>
      <c r="Q67" s="218">
        <v>26223</v>
      </c>
      <c r="R67" s="218">
        <v>26063</v>
      </c>
      <c r="S67" s="218">
        <v>31570</v>
      </c>
      <c r="T67" s="218">
        <v>28755</v>
      </c>
      <c r="U67" s="218">
        <v>30434</v>
      </c>
      <c r="V67" s="1">
        <v>0.0088</v>
      </c>
      <c r="W67" s="1">
        <v>0.0085</v>
      </c>
      <c r="X67" s="1">
        <v>0.0099</v>
      </c>
      <c r="Y67" s="1">
        <v>0.0088</v>
      </c>
      <c r="Z67" s="1">
        <v>0.0084</v>
      </c>
      <c r="AB67" s="1">
        <v>0.009</v>
      </c>
      <c r="AC67" s="1">
        <v>0.0086</v>
      </c>
      <c r="AE67" s="1">
        <v>0.0099</v>
      </c>
      <c r="AF67" s="1">
        <v>0.0086</v>
      </c>
      <c r="AG67" s="1">
        <v>0.0013000000000000008</v>
      </c>
      <c r="AI67" s="1">
        <v>0.009</v>
      </c>
      <c r="AJ67" s="218">
        <v>31597</v>
      </c>
    </row>
    <row r="68" spans="1:36" ht="12.75">
      <c r="A68" s="167">
        <v>59</v>
      </c>
      <c r="B68" s="168" t="s">
        <v>504</v>
      </c>
      <c r="C68" s="248">
        <v>2159566</v>
      </c>
      <c r="D68" s="248">
        <v>2238326</v>
      </c>
      <c r="E68" s="248">
        <v>2348314</v>
      </c>
      <c r="F68" s="248">
        <v>2433506</v>
      </c>
      <c r="G68" s="248">
        <v>2686252</v>
      </c>
      <c r="H68" s="248">
        <v>2590373</v>
      </c>
      <c r="I68" s="242" t="s">
        <v>890</v>
      </c>
      <c r="J68" s="242" t="s">
        <v>867</v>
      </c>
      <c r="L68" s="218">
        <v>24771</v>
      </c>
      <c r="M68" s="218">
        <v>54030</v>
      </c>
      <c r="N68" s="218">
        <v>26484</v>
      </c>
      <c r="O68" s="218">
        <v>23286</v>
      </c>
      <c r="P68" s="229">
        <v>9804</v>
      </c>
      <c r="Q68" s="218">
        <v>24771</v>
      </c>
      <c r="R68" s="218">
        <v>54030</v>
      </c>
      <c r="S68" s="218">
        <v>26484</v>
      </c>
      <c r="T68" s="218">
        <v>23286</v>
      </c>
      <c r="U68" s="218">
        <v>9804</v>
      </c>
      <c r="V68" s="1">
        <v>0.0115</v>
      </c>
      <c r="W68" s="1">
        <v>0.0241</v>
      </c>
      <c r="X68" s="1">
        <v>0.0113</v>
      </c>
      <c r="Y68" s="1">
        <v>0.0096</v>
      </c>
      <c r="Z68" s="1">
        <v>0.0036</v>
      </c>
      <c r="AB68" s="1">
        <v>0.0082</v>
      </c>
      <c r="AC68" s="1">
        <v>0.0082</v>
      </c>
      <c r="AE68" s="1">
        <v>0.0113</v>
      </c>
      <c r="AF68" s="1">
        <v>0.0066</v>
      </c>
      <c r="AG68" s="1">
        <v>0.004699999999999999</v>
      </c>
      <c r="AI68" s="1">
        <v>0.0082</v>
      </c>
      <c r="AJ68" s="218">
        <v>21241</v>
      </c>
    </row>
    <row r="69" spans="1:36" ht="12.75">
      <c r="A69" s="167">
        <v>60</v>
      </c>
      <c r="B69" s="168" t="s">
        <v>505</v>
      </c>
      <c r="C69" s="248">
        <v>2662982</v>
      </c>
      <c r="D69" s="248">
        <v>2762555</v>
      </c>
      <c r="E69" s="248">
        <v>2857402</v>
      </c>
      <c r="F69" s="248">
        <v>2952119</v>
      </c>
      <c r="G69" s="248">
        <v>3055865</v>
      </c>
      <c r="H69" s="248">
        <v>3165362</v>
      </c>
      <c r="I69" s="242" t="s">
        <v>867</v>
      </c>
      <c r="J69" s="242" t="s">
        <v>867</v>
      </c>
      <c r="L69" s="218">
        <v>32998</v>
      </c>
      <c r="M69" s="218">
        <v>25783</v>
      </c>
      <c r="N69" s="218">
        <v>22565</v>
      </c>
      <c r="O69" s="218">
        <v>29943</v>
      </c>
      <c r="P69" s="229">
        <v>33100</v>
      </c>
      <c r="Q69" s="218">
        <v>32998</v>
      </c>
      <c r="R69" s="218">
        <v>25783</v>
      </c>
      <c r="S69" s="218">
        <v>22565</v>
      </c>
      <c r="T69" s="218">
        <v>29943</v>
      </c>
      <c r="U69" s="218">
        <v>33100</v>
      </c>
      <c r="V69" s="1">
        <v>0.0124</v>
      </c>
      <c r="W69" s="1">
        <v>0.0093</v>
      </c>
      <c r="X69" s="1">
        <v>0.0079</v>
      </c>
      <c r="Y69" s="1">
        <v>0.0101</v>
      </c>
      <c r="Z69" s="1">
        <v>0.0108</v>
      </c>
      <c r="AB69" s="1">
        <v>0.0096</v>
      </c>
      <c r="AC69" s="1">
        <v>0.0091</v>
      </c>
      <c r="AE69" s="1">
        <v>0.0108</v>
      </c>
      <c r="AF69" s="1">
        <v>0.009</v>
      </c>
      <c r="AG69" s="1">
        <v>0.0018000000000000013</v>
      </c>
      <c r="AI69" s="1">
        <v>0.0096</v>
      </c>
      <c r="AJ69" s="218">
        <v>30387</v>
      </c>
    </row>
    <row r="70" spans="1:36" ht="12.75">
      <c r="A70" s="167">
        <v>61</v>
      </c>
      <c r="B70" s="168" t="s">
        <v>506</v>
      </c>
      <c r="C70" s="248">
        <v>75456812</v>
      </c>
      <c r="D70" s="248">
        <v>78940863</v>
      </c>
      <c r="E70" s="248">
        <v>82085653</v>
      </c>
      <c r="F70" s="248">
        <v>85085256</v>
      </c>
      <c r="G70" s="248">
        <v>88297903</v>
      </c>
      <c r="H70" s="248">
        <v>91689322</v>
      </c>
      <c r="I70" s="242" t="s">
        <v>867</v>
      </c>
      <c r="J70" s="242" t="s">
        <v>867</v>
      </c>
      <c r="L70" s="218">
        <v>1597631</v>
      </c>
      <c r="M70" s="218">
        <v>1171268</v>
      </c>
      <c r="N70" s="218">
        <v>947462</v>
      </c>
      <c r="O70" s="218">
        <v>1085516</v>
      </c>
      <c r="P70" s="229">
        <v>1180831</v>
      </c>
      <c r="Q70" s="218">
        <v>1597631</v>
      </c>
      <c r="R70" s="218">
        <v>1171268</v>
      </c>
      <c r="S70" s="218">
        <v>947462</v>
      </c>
      <c r="T70" s="218">
        <v>1085516</v>
      </c>
      <c r="U70" s="218">
        <v>1180831</v>
      </c>
      <c r="V70" s="1">
        <v>0.0212</v>
      </c>
      <c r="W70" s="1">
        <v>0.0148</v>
      </c>
      <c r="X70" s="1">
        <v>0.0115</v>
      </c>
      <c r="Y70" s="1">
        <v>0.0128</v>
      </c>
      <c r="Z70" s="1">
        <v>0.0134</v>
      </c>
      <c r="AB70" s="1">
        <v>0.0126</v>
      </c>
      <c r="AC70" s="1">
        <v>0.0126</v>
      </c>
      <c r="AE70" s="1">
        <v>0.0134</v>
      </c>
      <c r="AF70" s="1">
        <v>0.0122</v>
      </c>
      <c r="AG70" s="1">
        <v>0.0011999999999999997</v>
      </c>
      <c r="AI70" s="1">
        <v>0.0126</v>
      </c>
      <c r="AJ70" s="218">
        <v>1155285</v>
      </c>
    </row>
    <row r="71" spans="1:36" ht="12.75">
      <c r="A71" s="167">
        <v>62</v>
      </c>
      <c r="B71" s="168" t="s">
        <v>507</v>
      </c>
      <c r="C71" s="248">
        <v>4764569</v>
      </c>
      <c r="D71" s="248">
        <v>4967272</v>
      </c>
      <c r="E71" s="248">
        <v>5178743</v>
      </c>
      <c r="F71" s="248">
        <v>5383064</v>
      </c>
      <c r="G71" s="248">
        <v>8337828</v>
      </c>
      <c r="H71" s="248">
        <v>6002164</v>
      </c>
      <c r="I71" s="242" t="s">
        <v>884</v>
      </c>
      <c r="J71" s="242" t="s">
        <v>867</v>
      </c>
      <c r="L71" s="218">
        <v>83588</v>
      </c>
      <c r="M71" s="218">
        <v>87289</v>
      </c>
      <c r="N71" s="218">
        <v>74853</v>
      </c>
      <c r="O71" s="218">
        <v>86591</v>
      </c>
      <c r="P71" s="229">
        <v>86689</v>
      </c>
      <c r="Q71" s="218">
        <v>83588</v>
      </c>
      <c r="R71" s="218">
        <v>87289</v>
      </c>
      <c r="S71" s="218">
        <v>74853</v>
      </c>
      <c r="T71" s="218">
        <v>86591</v>
      </c>
      <c r="U71" s="218">
        <v>86689</v>
      </c>
      <c r="V71" s="1">
        <v>0.0175</v>
      </c>
      <c r="W71" s="1">
        <v>0.0176</v>
      </c>
      <c r="X71" s="1">
        <v>0.0145</v>
      </c>
      <c r="Y71" s="1">
        <v>0.0161</v>
      </c>
      <c r="Z71" s="1">
        <v>0.0104</v>
      </c>
      <c r="AB71" s="1">
        <v>0.0137</v>
      </c>
      <c r="AC71" s="1">
        <v>0.0137</v>
      </c>
      <c r="AE71" s="1">
        <v>0.0161</v>
      </c>
      <c r="AF71" s="1">
        <v>0.0125</v>
      </c>
      <c r="AG71" s="1">
        <v>0.003599999999999999</v>
      </c>
      <c r="AI71" s="1">
        <v>0.0137</v>
      </c>
      <c r="AJ71" s="218">
        <v>82230</v>
      </c>
    </row>
    <row r="72" spans="1:36" ht="12.75">
      <c r="A72" s="167">
        <v>63</v>
      </c>
      <c r="B72" s="168" t="s">
        <v>508</v>
      </c>
      <c r="C72" s="248">
        <v>1590782</v>
      </c>
      <c r="D72" s="248">
        <v>1680025</v>
      </c>
      <c r="E72" s="248">
        <v>1736349</v>
      </c>
      <c r="F72" s="248">
        <v>1792235</v>
      </c>
      <c r="G72" s="248">
        <v>1868756</v>
      </c>
      <c r="H72" s="248">
        <v>1924899</v>
      </c>
      <c r="I72" s="242" t="s">
        <v>867</v>
      </c>
      <c r="J72" s="242" t="s">
        <v>867</v>
      </c>
      <c r="L72" s="218">
        <v>49473</v>
      </c>
      <c r="M72" s="218">
        <v>14323</v>
      </c>
      <c r="N72" s="218">
        <v>12477</v>
      </c>
      <c r="O72" s="218">
        <v>31715</v>
      </c>
      <c r="P72" s="229">
        <v>9424</v>
      </c>
      <c r="Q72" s="218">
        <v>49473</v>
      </c>
      <c r="R72" s="218">
        <v>14323</v>
      </c>
      <c r="S72" s="218">
        <v>12477</v>
      </c>
      <c r="T72" s="218">
        <v>31715</v>
      </c>
      <c r="U72" s="218">
        <v>9424</v>
      </c>
      <c r="V72" s="1">
        <v>0.0311</v>
      </c>
      <c r="W72" s="1">
        <v>0.0085</v>
      </c>
      <c r="X72" s="1">
        <v>0.0072</v>
      </c>
      <c r="Y72" s="1">
        <v>0.0177</v>
      </c>
      <c r="Z72" s="1">
        <v>0.005</v>
      </c>
      <c r="AB72" s="1">
        <v>0.01</v>
      </c>
      <c r="AC72" s="1">
        <v>0.0069</v>
      </c>
      <c r="AE72" s="1">
        <v>0.0177</v>
      </c>
      <c r="AF72" s="1">
        <v>0.0061</v>
      </c>
      <c r="AG72" s="1">
        <v>0.0116</v>
      </c>
      <c r="AI72" s="1">
        <v>0.01</v>
      </c>
      <c r="AJ72" s="218">
        <v>19249</v>
      </c>
    </row>
    <row r="73" spans="1:36" ht="12.75">
      <c r="A73" s="167">
        <v>64</v>
      </c>
      <c r="B73" s="168" t="s">
        <v>509</v>
      </c>
      <c r="C73" s="248">
        <v>19055389</v>
      </c>
      <c r="D73" s="248">
        <v>19869665</v>
      </c>
      <c r="E73" s="248">
        <v>20765696</v>
      </c>
      <c r="F73" s="248">
        <v>21843211</v>
      </c>
      <c r="G73" s="248">
        <v>25235019</v>
      </c>
      <c r="H73" s="248">
        <v>25991616</v>
      </c>
      <c r="I73" s="242" t="s">
        <v>885</v>
      </c>
      <c r="J73" s="242" t="s">
        <v>867</v>
      </c>
      <c r="L73" s="218">
        <v>337891</v>
      </c>
      <c r="M73" s="218">
        <v>399289</v>
      </c>
      <c r="N73" s="218">
        <v>558373</v>
      </c>
      <c r="O73" s="218">
        <v>1721559</v>
      </c>
      <c r="P73" s="229">
        <v>1277995</v>
      </c>
      <c r="Q73" s="218">
        <v>337891</v>
      </c>
      <c r="R73" s="218">
        <v>399289</v>
      </c>
      <c r="S73" s="218">
        <v>558373</v>
      </c>
      <c r="T73" s="218">
        <v>1721559</v>
      </c>
      <c r="U73" s="218">
        <v>1277995</v>
      </c>
      <c r="V73" s="1">
        <v>0.0177</v>
      </c>
      <c r="W73" s="1">
        <v>0.0201</v>
      </c>
      <c r="X73" s="1">
        <v>0.0269</v>
      </c>
      <c r="Y73" s="1">
        <v>0.0788</v>
      </c>
      <c r="Z73" s="1">
        <v>0.0506</v>
      </c>
      <c r="AB73" s="1">
        <v>0.0521</v>
      </c>
      <c r="AC73" s="1">
        <v>0.0325</v>
      </c>
      <c r="AE73" s="1">
        <v>0.0788</v>
      </c>
      <c r="AF73" s="1">
        <v>0.0388</v>
      </c>
      <c r="AG73" s="1">
        <v>0.039999999999999994</v>
      </c>
      <c r="AI73" s="1">
        <v>0.0325</v>
      </c>
      <c r="AJ73" s="218">
        <v>844728</v>
      </c>
    </row>
    <row r="74" spans="1:36" ht="12.75">
      <c r="A74" s="167">
        <v>65</v>
      </c>
      <c r="B74" s="168" t="s">
        <v>510</v>
      </c>
      <c r="C74" s="248">
        <v>27505538</v>
      </c>
      <c r="D74" s="248">
        <v>28806904</v>
      </c>
      <c r="E74" s="248">
        <v>30048909</v>
      </c>
      <c r="F74" s="248">
        <v>31552568</v>
      </c>
      <c r="G74" s="248">
        <v>35688027</v>
      </c>
      <c r="H74" s="248">
        <v>34680015</v>
      </c>
      <c r="I74" s="242" t="s">
        <v>884</v>
      </c>
      <c r="J74" s="242" t="s">
        <v>867</v>
      </c>
      <c r="L74" s="218">
        <v>613728</v>
      </c>
      <c r="M74" s="218">
        <v>521832</v>
      </c>
      <c r="N74" s="218">
        <v>752436</v>
      </c>
      <c r="O74" s="218">
        <v>712215</v>
      </c>
      <c r="P74" s="229">
        <v>800077</v>
      </c>
      <c r="Q74" s="218">
        <v>613728</v>
      </c>
      <c r="R74" s="218">
        <v>521832</v>
      </c>
      <c r="S74" s="218">
        <v>752436</v>
      </c>
      <c r="T74" s="218">
        <v>712215</v>
      </c>
      <c r="U74" s="218">
        <v>800077</v>
      </c>
      <c r="V74" s="1">
        <v>0.0223</v>
      </c>
      <c r="W74" s="1">
        <v>0.0181</v>
      </c>
      <c r="X74" s="1">
        <v>0.025</v>
      </c>
      <c r="Y74" s="1">
        <v>0.0226</v>
      </c>
      <c r="Z74" s="1">
        <v>0.0224</v>
      </c>
      <c r="AB74" s="1">
        <v>0.0233</v>
      </c>
      <c r="AC74" s="1">
        <v>0.021</v>
      </c>
      <c r="AE74" s="1">
        <v>0.025</v>
      </c>
      <c r="AF74" s="1">
        <v>0.0225</v>
      </c>
      <c r="AG74" s="1">
        <v>0.0025000000000000022</v>
      </c>
      <c r="AI74" s="1">
        <v>0.0233</v>
      </c>
      <c r="AJ74" s="218">
        <v>808044</v>
      </c>
    </row>
    <row r="75" spans="1:36" ht="12.75">
      <c r="A75" s="167">
        <v>66</v>
      </c>
      <c r="B75" s="168" t="s">
        <v>511</v>
      </c>
      <c r="C75" s="248">
        <v>2914599</v>
      </c>
      <c r="D75" s="248">
        <v>3095132</v>
      </c>
      <c r="E75" s="248">
        <v>3256677</v>
      </c>
      <c r="F75" s="248">
        <v>3365278</v>
      </c>
      <c r="G75" s="248">
        <v>3473748</v>
      </c>
      <c r="H75" s="248">
        <v>0</v>
      </c>
      <c r="I75" s="242" t="s">
        <v>867</v>
      </c>
      <c r="J75" s="242" t="s">
        <v>867</v>
      </c>
      <c r="L75" s="218">
        <v>107668</v>
      </c>
      <c r="M75" s="218">
        <v>84167</v>
      </c>
      <c r="N75" s="218">
        <v>27184</v>
      </c>
      <c r="O75" s="218">
        <v>24338</v>
      </c>
      <c r="P75" s="229">
        <v>0</v>
      </c>
      <c r="Q75" s="218">
        <v>107668</v>
      </c>
      <c r="R75" s="218">
        <v>84167</v>
      </c>
      <c r="S75" s="218">
        <v>27184</v>
      </c>
      <c r="T75" s="218">
        <v>24338</v>
      </c>
      <c r="U75" s="218">
        <v>0</v>
      </c>
      <c r="V75" s="1">
        <v>0.0369</v>
      </c>
      <c r="W75" s="1">
        <v>0.0272</v>
      </c>
      <c r="X75" s="1">
        <v>0.0083</v>
      </c>
      <c r="Y75" s="1">
        <v>0.0072</v>
      </c>
      <c r="Z75" s="1">
        <v>0</v>
      </c>
      <c r="AB75" s="1">
        <v>0.0142</v>
      </c>
      <c r="AC75" s="1">
        <v>0.0142</v>
      </c>
      <c r="AE75" s="1">
        <v>0.0272</v>
      </c>
      <c r="AF75" s="1">
        <v>0.0078</v>
      </c>
      <c r="AG75" s="1">
        <v>0.0194</v>
      </c>
      <c r="AI75" s="1">
        <v>0.0142</v>
      </c>
      <c r="AJ75" s="218">
        <v>51261</v>
      </c>
    </row>
    <row r="76" spans="1:36" ht="12.75">
      <c r="A76" s="167">
        <v>67</v>
      </c>
      <c r="B76" s="168" t="s">
        <v>512</v>
      </c>
      <c r="C76" s="248">
        <v>62200672</v>
      </c>
      <c r="D76" s="248">
        <v>64593711</v>
      </c>
      <c r="E76" s="248">
        <v>67492558</v>
      </c>
      <c r="F76" s="248">
        <v>70616837</v>
      </c>
      <c r="G76" s="248">
        <v>85491022</v>
      </c>
      <c r="H76" s="248">
        <v>76782131</v>
      </c>
      <c r="I76" s="242" t="s">
        <v>898</v>
      </c>
      <c r="J76" s="242" t="s">
        <v>867</v>
      </c>
      <c r="L76" s="218">
        <v>835499</v>
      </c>
      <c r="M76" s="218">
        <v>1284004</v>
      </c>
      <c r="N76" s="218">
        <v>1412859</v>
      </c>
      <c r="O76" s="218">
        <v>1321330</v>
      </c>
      <c r="P76" s="229">
        <v>1235953</v>
      </c>
      <c r="Q76" s="218">
        <v>835499</v>
      </c>
      <c r="R76" s="218">
        <v>1284004</v>
      </c>
      <c r="S76" s="218">
        <v>1412859</v>
      </c>
      <c r="T76" s="218">
        <v>1321330</v>
      </c>
      <c r="U76" s="218">
        <v>1235953</v>
      </c>
      <c r="V76" s="1">
        <v>0.0134</v>
      </c>
      <c r="W76" s="1">
        <v>0.0199</v>
      </c>
      <c r="X76" s="1">
        <v>0.0209</v>
      </c>
      <c r="Y76" s="1">
        <v>0.0187</v>
      </c>
      <c r="Z76" s="1">
        <v>0.0145</v>
      </c>
      <c r="AB76" s="1">
        <v>0.018</v>
      </c>
      <c r="AC76" s="1">
        <v>0.0177</v>
      </c>
      <c r="AE76" s="1">
        <v>0.0209</v>
      </c>
      <c r="AF76" s="1">
        <v>0.0166</v>
      </c>
      <c r="AG76" s="1">
        <v>0.004299999999999998</v>
      </c>
      <c r="AI76" s="1">
        <v>0.018</v>
      </c>
      <c r="AJ76" s="218">
        <v>1382078</v>
      </c>
    </row>
    <row r="77" spans="1:36" ht="12.75">
      <c r="A77" s="167">
        <v>68</v>
      </c>
      <c r="B77" s="168" t="s">
        <v>513</v>
      </c>
      <c r="C77" s="248">
        <v>3841832</v>
      </c>
      <c r="D77" s="248">
        <v>4012945</v>
      </c>
      <c r="E77" s="248">
        <v>4140284</v>
      </c>
      <c r="F77" s="248">
        <v>4389163</v>
      </c>
      <c r="G77" s="248">
        <v>4781522</v>
      </c>
      <c r="H77" s="248">
        <v>4776510</v>
      </c>
      <c r="I77" s="242" t="s">
        <v>867</v>
      </c>
      <c r="J77" s="242" t="s">
        <v>867</v>
      </c>
      <c r="L77" s="218">
        <v>75067</v>
      </c>
      <c r="M77" s="218">
        <v>27016</v>
      </c>
      <c r="N77" s="218">
        <v>145372</v>
      </c>
      <c r="O77" s="218">
        <v>22297</v>
      </c>
      <c r="P77" s="229">
        <v>134040</v>
      </c>
      <c r="Q77" s="218">
        <v>75067</v>
      </c>
      <c r="R77" s="218">
        <v>27016</v>
      </c>
      <c r="S77" s="218">
        <v>145372</v>
      </c>
      <c r="T77" s="218">
        <v>22297</v>
      </c>
      <c r="U77" s="218">
        <v>134040</v>
      </c>
      <c r="V77" s="1">
        <v>0.0195</v>
      </c>
      <c r="W77" s="1">
        <v>0.0067</v>
      </c>
      <c r="X77" s="1">
        <v>0.0351</v>
      </c>
      <c r="Y77" s="1">
        <v>0.0051</v>
      </c>
      <c r="Z77" s="1">
        <v>0.028</v>
      </c>
      <c r="AB77" s="1">
        <v>0.0227</v>
      </c>
      <c r="AC77" s="1">
        <v>0.0133</v>
      </c>
      <c r="AE77" s="1">
        <v>0.0351</v>
      </c>
      <c r="AF77" s="1">
        <v>0.0166</v>
      </c>
      <c r="AG77" s="1">
        <v>0.0185</v>
      </c>
      <c r="AI77" s="1">
        <v>0.0227</v>
      </c>
      <c r="AJ77" s="218">
        <v>108427</v>
      </c>
    </row>
    <row r="78" spans="1:36" ht="12.75">
      <c r="A78" s="167">
        <v>69</v>
      </c>
      <c r="B78" s="168" t="s">
        <v>514</v>
      </c>
      <c r="C78" s="248">
        <v>1589014</v>
      </c>
      <c r="D78" s="248">
        <v>1645075</v>
      </c>
      <c r="E78" s="248">
        <v>1705754</v>
      </c>
      <c r="F78" s="248">
        <v>1763064</v>
      </c>
      <c r="G78" s="248">
        <v>1869307</v>
      </c>
      <c r="H78" s="248">
        <v>1889349</v>
      </c>
      <c r="I78" s="242" t="s">
        <v>867</v>
      </c>
      <c r="J78" s="242" t="s">
        <v>867</v>
      </c>
      <c r="L78" s="218">
        <v>16336</v>
      </c>
      <c r="M78" s="218">
        <v>19552</v>
      </c>
      <c r="N78" s="218">
        <v>14666</v>
      </c>
      <c r="O78" s="218">
        <v>19522</v>
      </c>
      <c r="P78" s="229">
        <v>17019</v>
      </c>
      <c r="Q78" s="218">
        <v>16336</v>
      </c>
      <c r="R78" s="218">
        <v>19552</v>
      </c>
      <c r="S78" s="218">
        <v>14666</v>
      </c>
      <c r="T78" s="218">
        <v>19522</v>
      </c>
      <c r="U78" s="218">
        <v>17019</v>
      </c>
      <c r="V78" s="1">
        <v>0.0103</v>
      </c>
      <c r="W78" s="1">
        <v>0.0119</v>
      </c>
      <c r="X78" s="1">
        <v>0.0086</v>
      </c>
      <c r="Y78" s="1">
        <v>0.0111</v>
      </c>
      <c r="Z78" s="1">
        <v>0.0091</v>
      </c>
      <c r="AB78" s="1">
        <v>0.0096</v>
      </c>
      <c r="AC78" s="1">
        <v>0.0096</v>
      </c>
      <c r="AE78" s="1">
        <v>0.0111</v>
      </c>
      <c r="AF78" s="1">
        <v>0.0089</v>
      </c>
      <c r="AG78" s="1">
        <v>0.0022000000000000006</v>
      </c>
      <c r="AI78" s="1">
        <v>0.0096</v>
      </c>
      <c r="AJ78" s="218">
        <v>18138</v>
      </c>
    </row>
    <row r="79" spans="1:36" ht="12.75">
      <c r="A79" s="167">
        <v>70</v>
      </c>
      <c r="B79" s="168" t="s">
        <v>515</v>
      </c>
      <c r="C79" s="248">
        <v>10669451</v>
      </c>
      <c r="D79" s="248">
        <v>10993339</v>
      </c>
      <c r="E79" s="248">
        <v>11329558</v>
      </c>
      <c r="F79" s="248">
        <v>11666382</v>
      </c>
      <c r="G79" s="248">
        <v>12035249</v>
      </c>
      <c r="H79" s="248">
        <v>12481313</v>
      </c>
      <c r="I79" s="242" t="s">
        <v>867</v>
      </c>
      <c r="J79" s="242" t="s">
        <v>867</v>
      </c>
      <c r="L79" s="218">
        <v>57152</v>
      </c>
      <c r="M79" s="218">
        <v>61386</v>
      </c>
      <c r="N79" s="218">
        <v>53585</v>
      </c>
      <c r="O79" s="218">
        <v>77207</v>
      </c>
      <c r="P79" s="229">
        <v>145183</v>
      </c>
      <c r="Q79" s="218">
        <v>57152</v>
      </c>
      <c r="R79" s="218">
        <v>61386</v>
      </c>
      <c r="S79" s="218">
        <v>53585</v>
      </c>
      <c r="T79" s="218">
        <v>77207</v>
      </c>
      <c r="U79" s="218">
        <v>145183</v>
      </c>
      <c r="V79" s="1">
        <v>0.0054</v>
      </c>
      <c r="W79" s="1">
        <v>0.0056</v>
      </c>
      <c r="X79" s="1">
        <v>0.0047</v>
      </c>
      <c r="Y79" s="1">
        <v>0.0066</v>
      </c>
      <c r="Z79" s="1">
        <v>0.0121</v>
      </c>
      <c r="AB79" s="1">
        <v>0.0078</v>
      </c>
      <c r="AC79" s="1">
        <v>0.0056</v>
      </c>
      <c r="AE79" s="1">
        <v>0.0121</v>
      </c>
      <c r="AF79" s="1">
        <v>0.0057</v>
      </c>
      <c r="AG79" s="1">
        <v>0.0063999999999999994</v>
      </c>
      <c r="AI79" s="1">
        <v>0.0078</v>
      </c>
      <c r="AJ79" s="218">
        <v>97354</v>
      </c>
    </row>
    <row r="80" spans="1:36" ht="12.75">
      <c r="A80" s="167">
        <v>71</v>
      </c>
      <c r="B80" s="168" t="s">
        <v>516</v>
      </c>
      <c r="C80" s="248">
        <v>65016430</v>
      </c>
      <c r="D80" s="248">
        <v>67839074</v>
      </c>
      <c r="E80" s="248">
        <v>70394408</v>
      </c>
      <c r="F80" s="248">
        <v>72783734</v>
      </c>
      <c r="G80" s="248">
        <v>75516164</v>
      </c>
      <c r="H80" s="248">
        <v>78198964</v>
      </c>
      <c r="I80" s="242" t="s">
        <v>884</v>
      </c>
      <c r="J80" s="242" t="s">
        <v>867</v>
      </c>
      <c r="L80" s="218">
        <v>1197233</v>
      </c>
      <c r="M80" s="218">
        <v>859357</v>
      </c>
      <c r="N80" s="218">
        <v>629466</v>
      </c>
      <c r="O80" s="218">
        <v>912837</v>
      </c>
      <c r="P80" s="229">
        <v>794896</v>
      </c>
      <c r="Q80" s="218">
        <v>1197233</v>
      </c>
      <c r="R80" s="218">
        <v>859357</v>
      </c>
      <c r="S80" s="218">
        <v>629466</v>
      </c>
      <c r="T80" s="218">
        <v>912837</v>
      </c>
      <c r="U80" s="218">
        <v>794896</v>
      </c>
      <c r="V80" s="1">
        <v>0.0184</v>
      </c>
      <c r="W80" s="1">
        <v>0.0127</v>
      </c>
      <c r="X80" s="1">
        <v>0.0089</v>
      </c>
      <c r="Y80" s="1">
        <v>0.0125</v>
      </c>
      <c r="Z80" s="1">
        <v>0.0105</v>
      </c>
      <c r="AB80" s="1">
        <v>0.0106</v>
      </c>
      <c r="AC80" s="1">
        <v>0.0106</v>
      </c>
      <c r="AE80" s="1">
        <v>0.0125</v>
      </c>
      <c r="AF80" s="1">
        <v>0.0097</v>
      </c>
      <c r="AG80" s="1">
        <v>0.0028000000000000004</v>
      </c>
      <c r="AI80" s="1">
        <v>0.0106</v>
      </c>
      <c r="AJ80" s="218">
        <v>828909</v>
      </c>
    </row>
    <row r="81" spans="1:36" ht="12.75">
      <c r="A81" s="167">
        <v>72</v>
      </c>
      <c r="B81" s="168" t="s">
        <v>517</v>
      </c>
      <c r="C81" s="248">
        <v>48097666</v>
      </c>
      <c r="D81" s="248">
        <v>50324169</v>
      </c>
      <c r="E81" s="248">
        <v>52962119</v>
      </c>
      <c r="F81" s="248">
        <v>55137061</v>
      </c>
      <c r="G81" s="248">
        <v>59926087</v>
      </c>
      <c r="H81" s="248">
        <v>59346956</v>
      </c>
      <c r="I81" s="242" t="s">
        <v>885</v>
      </c>
      <c r="J81" s="242" t="s">
        <v>867</v>
      </c>
      <c r="L81" s="218">
        <v>1015552</v>
      </c>
      <c r="M81" s="218">
        <v>1379845</v>
      </c>
      <c r="N81" s="218">
        <v>842857</v>
      </c>
      <c r="O81" s="218">
        <v>822352</v>
      </c>
      <c r="P81" s="229">
        <v>572103</v>
      </c>
      <c r="Q81" s="218">
        <v>1015552</v>
      </c>
      <c r="R81" s="218">
        <v>1379845</v>
      </c>
      <c r="S81" s="218">
        <v>842857</v>
      </c>
      <c r="T81" s="218">
        <v>822352</v>
      </c>
      <c r="U81" s="218">
        <v>572103</v>
      </c>
      <c r="V81" s="1">
        <v>0.0211</v>
      </c>
      <c r="W81" s="1">
        <v>0.0274</v>
      </c>
      <c r="X81" s="1">
        <v>0.0159</v>
      </c>
      <c r="Y81" s="1">
        <v>0.0149</v>
      </c>
      <c r="Z81" s="1">
        <v>0.0095</v>
      </c>
      <c r="AB81" s="1">
        <v>0.0134</v>
      </c>
      <c r="AC81" s="1">
        <v>0.0134</v>
      </c>
      <c r="AE81" s="1">
        <v>0.0159</v>
      </c>
      <c r="AF81" s="1">
        <v>0.0122</v>
      </c>
      <c r="AG81" s="1">
        <v>0.0037</v>
      </c>
      <c r="AI81" s="1">
        <v>0.0134</v>
      </c>
      <c r="AJ81" s="218">
        <v>795249</v>
      </c>
    </row>
    <row r="82" spans="1:36" ht="12.75">
      <c r="A82" s="167">
        <v>73</v>
      </c>
      <c r="B82" s="168" t="s">
        <v>518</v>
      </c>
      <c r="C82" s="248">
        <v>76698653</v>
      </c>
      <c r="D82" s="248">
        <v>79745732</v>
      </c>
      <c r="E82" s="248">
        <v>82788288</v>
      </c>
      <c r="F82" s="248">
        <v>86097851</v>
      </c>
      <c r="G82" s="248">
        <v>89441008</v>
      </c>
      <c r="H82" s="248">
        <v>93000263</v>
      </c>
      <c r="I82" s="242" t="s">
        <v>867</v>
      </c>
      <c r="J82" s="242" t="s">
        <v>867</v>
      </c>
      <c r="L82" s="218">
        <v>1129613</v>
      </c>
      <c r="M82" s="218">
        <v>1048913</v>
      </c>
      <c r="N82" s="218">
        <v>1239856</v>
      </c>
      <c r="O82" s="218">
        <v>1190711</v>
      </c>
      <c r="P82" s="229">
        <v>1323230</v>
      </c>
      <c r="Q82" s="218">
        <v>1129613</v>
      </c>
      <c r="R82" s="218">
        <v>1048913</v>
      </c>
      <c r="S82" s="218">
        <v>1239856</v>
      </c>
      <c r="T82" s="218">
        <v>1190711</v>
      </c>
      <c r="U82" s="218">
        <v>1323230</v>
      </c>
      <c r="V82" s="1">
        <v>0.0147</v>
      </c>
      <c r="W82" s="1">
        <v>0.0132</v>
      </c>
      <c r="X82" s="1">
        <v>0.015</v>
      </c>
      <c r="Y82" s="1">
        <v>0.0138</v>
      </c>
      <c r="Z82" s="1">
        <v>0.0148</v>
      </c>
      <c r="AB82" s="1">
        <v>0.0145</v>
      </c>
      <c r="AC82" s="1">
        <v>0.0139</v>
      </c>
      <c r="AE82" s="1">
        <v>0.015</v>
      </c>
      <c r="AF82" s="1">
        <v>0.0143</v>
      </c>
      <c r="AG82" s="1">
        <v>0.0006999999999999992</v>
      </c>
      <c r="AI82" s="1">
        <v>0.0145</v>
      </c>
      <c r="AJ82" s="218">
        <v>1348504</v>
      </c>
    </row>
    <row r="83" spans="1:36" ht="12.75">
      <c r="A83" s="167">
        <v>74</v>
      </c>
      <c r="B83" s="168" t="s">
        <v>519</v>
      </c>
      <c r="C83" s="248">
        <v>8056187</v>
      </c>
      <c r="D83" s="248">
        <v>8377481</v>
      </c>
      <c r="E83" s="248">
        <v>8693118</v>
      </c>
      <c r="F83" s="248">
        <v>9049716</v>
      </c>
      <c r="G83" s="248">
        <v>10459810</v>
      </c>
      <c r="H83" s="248">
        <v>9876075</v>
      </c>
      <c r="I83" s="242" t="s">
        <v>891</v>
      </c>
      <c r="J83" s="242" t="s">
        <v>867</v>
      </c>
      <c r="L83" s="218">
        <v>119889</v>
      </c>
      <c r="M83" s="218">
        <v>106200</v>
      </c>
      <c r="N83" s="218">
        <v>139270</v>
      </c>
      <c r="O83" s="218">
        <v>171879</v>
      </c>
      <c r="P83" s="229">
        <v>192041</v>
      </c>
      <c r="Q83" s="218">
        <v>119889</v>
      </c>
      <c r="R83" s="218">
        <v>106200</v>
      </c>
      <c r="S83" s="218">
        <v>139270</v>
      </c>
      <c r="T83" s="218">
        <v>171879</v>
      </c>
      <c r="U83" s="218">
        <v>192041</v>
      </c>
      <c r="V83" s="1">
        <v>0.0149</v>
      </c>
      <c r="W83" s="1">
        <v>0.0127</v>
      </c>
      <c r="X83" s="1">
        <v>0.016</v>
      </c>
      <c r="Y83" s="1">
        <v>0.019</v>
      </c>
      <c r="Z83" s="1">
        <v>0.0184</v>
      </c>
      <c r="AB83" s="1">
        <v>0.0178</v>
      </c>
      <c r="AC83" s="1">
        <v>0.0157</v>
      </c>
      <c r="AE83" s="1">
        <v>0.019</v>
      </c>
      <c r="AF83" s="1">
        <v>0.0172</v>
      </c>
      <c r="AG83" s="1">
        <v>0.0017999999999999995</v>
      </c>
      <c r="AI83" s="1">
        <v>0.0178</v>
      </c>
      <c r="AJ83" s="218">
        <v>175794</v>
      </c>
    </row>
    <row r="84" spans="1:36" ht="12.75">
      <c r="A84" s="167">
        <v>75</v>
      </c>
      <c r="B84" s="168" t="s">
        <v>520</v>
      </c>
      <c r="C84" s="248">
        <v>30803772</v>
      </c>
      <c r="D84" s="248">
        <v>31974036</v>
      </c>
      <c r="E84" s="248">
        <v>33151923</v>
      </c>
      <c r="F84" s="248">
        <v>34387981</v>
      </c>
      <c r="G84" s="248">
        <v>40989617</v>
      </c>
      <c r="H84" s="248">
        <v>36714645</v>
      </c>
      <c r="I84" s="242" t="s">
        <v>899</v>
      </c>
      <c r="J84" s="242" t="s">
        <v>867</v>
      </c>
      <c r="L84" s="218">
        <v>400170</v>
      </c>
      <c r="M84" s="218">
        <v>378536</v>
      </c>
      <c r="N84" s="218">
        <v>407260</v>
      </c>
      <c r="O84" s="218">
        <v>312601</v>
      </c>
      <c r="P84" s="229">
        <v>265357</v>
      </c>
      <c r="Q84" s="218">
        <v>400170</v>
      </c>
      <c r="R84" s="218">
        <v>378536</v>
      </c>
      <c r="S84" s="218">
        <v>407260</v>
      </c>
      <c r="T84" s="218">
        <v>312601</v>
      </c>
      <c r="U84" s="218">
        <v>265357</v>
      </c>
      <c r="V84" s="1">
        <v>0.013</v>
      </c>
      <c r="W84" s="1">
        <v>0.0118</v>
      </c>
      <c r="X84" s="1">
        <v>0.0123</v>
      </c>
      <c r="Y84" s="1">
        <v>0.0091</v>
      </c>
      <c r="Z84" s="1">
        <v>0.0065</v>
      </c>
      <c r="AB84" s="1">
        <v>0.0093</v>
      </c>
      <c r="AC84" s="1">
        <v>0.0091</v>
      </c>
      <c r="AE84" s="1">
        <v>0.0123</v>
      </c>
      <c r="AF84" s="1">
        <v>0.0078</v>
      </c>
      <c r="AG84" s="1">
        <v>0.0045000000000000005</v>
      </c>
      <c r="AI84" s="1">
        <v>0.0093</v>
      </c>
      <c r="AJ84" s="218">
        <v>341446</v>
      </c>
    </row>
    <row r="85" spans="1:36" ht="12.75">
      <c r="A85" s="167">
        <v>76</v>
      </c>
      <c r="B85" s="168" t="s">
        <v>521</v>
      </c>
      <c r="C85" s="248">
        <v>13725820</v>
      </c>
      <c r="D85" s="248">
        <v>14246283</v>
      </c>
      <c r="E85" s="248">
        <v>14874815</v>
      </c>
      <c r="F85" s="248">
        <v>15832896</v>
      </c>
      <c r="G85" s="248">
        <v>16682131</v>
      </c>
      <c r="H85" s="248">
        <v>17533123</v>
      </c>
      <c r="I85" s="242" t="s">
        <v>900</v>
      </c>
      <c r="J85" s="242" t="s">
        <v>867</v>
      </c>
      <c r="L85" s="218">
        <v>177317</v>
      </c>
      <c r="M85" s="218">
        <v>267618</v>
      </c>
      <c r="N85" s="218">
        <v>586211</v>
      </c>
      <c r="O85" s="218">
        <v>453413</v>
      </c>
      <c r="P85" s="229">
        <v>433758</v>
      </c>
      <c r="Q85" s="218">
        <v>177317</v>
      </c>
      <c r="R85" s="218">
        <v>267618</v>
      </c>
      <c r="S85" s="218">
        <v>586211</v>
      </c>
      <c r="T85" s="218">
        <v>453413</v>
      </c>
      <c r="U85" s="218">
        <v>433758</v>
      </c>
      <c r="V85" s="1">
        <v>0.0129</v>
      </c>
      <c r="W85" s="1">
        <v>0.0188</v>
      </c>
      <c r="X85" s="1">
        <v>0.0394</v>
      </c>
      <c r="Y85" s="1">
        <v>0.0286</v>
      </c>
      <c r="Z85" s="1">
        <v>0.026</v>
      </c>
      <c r="AB85" s="1">
        <v>0.0313</v>
      </c>
      <c r="AC85" s="1">
        <v>0.0245</v>
      </c>
      <c r="AE85" s="1">
        <v>0.0394</v>
      </c>
      <c r="AF85" s="1">
        <v>0.0273</v>
      </c>
      <c r="AG85" s="1">
        <v>0.012099999999999996</v>
      </c>
      <c r="AI85" s="1">
        <v>0.0313</v>
      </c>
      <c r="AJ85" s="218">
        <v>548787</v>
      </c>
    </row>
    <row r="86" spans="1:36" ht="12.75">
      <c r="A86" s="167">
        <v>77</v>
      </c>
      <c r="B86" s="168" t="s">
        <v>522</v>
      </c>
      <c r="C86" s="248">
        <v>11242509</v>
      </c>
      <c r="D86" s="248">
        <v>11742883</v>
      </c>
      <c r="E86" s="248">
        <v>12187036</v>
      </c>
      <c r="F86" s="248">
        <v>12600831</v>
      </c>
      <c r="G86" s="248">
        <v>13288266</v>
      </c>
      <c r="H86" s="248">
        <v>15190916</v>
      </c>
      <c r="I86" s="242" t="s">
        <v>888</v>
      </c>
      <c r="J86" s="242" t="s">
        <v>901</v>
      </c>
      <c r="L86" s="218">
        <v>219311</v>
      </c>
      <c r="M86" s="218">
        <v>150581</v>
      </c>
      <c r="N86" s="218">
        <v>109119</v>
      </c>
      <c r="O86" s="218">
        <v>199566</v>
      </c>
      <c r="P86" s="229">
        <v>247612</v>
      </c>
      <c r="Q86" s="218">
        <v>219311</v>
      </c>
      <c r="R86" s="218">
        <v>150581</v>
      </c>
      <c r="S86" s="218">
        <v>109119</v>
      </c>
      <c r="T86" s="218">
        <v>199566</v>
      </c>
      <c r="U86" s="218">
        <v>247612</v>
      </c>
      <c r="V86" s="1">
        <v>0.0195</v>
      </c>
      <c r="W86" s="1">
        <v>0.0128</v>
      </c>
      <c r="X86" s="1">
        <v>0.009</v>
      </c>
      <c r="Y86" s="1">
        <v>0.0158</v>
      </c>
      <c r="Z86" s="1">
        <v>0.0186</v>
      </c>
      <c r="AB86" s="1">
        <v>0.0145</v>
      </c>
      <c r="AC86" s="1">
        <v>0.0125</v>
      </c>
      <c r="AE86" s="1">
        <v>0.0186</v>
      </c>
      <c r="AF86" s="1">
        <v>0.0124</v>
      </c>
      <c r="AG86" s="1">
        <v>0.006199999999999999</v>
      </c>
      <c r="AI86" s="1">
        <v>0.0145</v>
      </c>
      <c r="AJ86" s="218">
        <v>220268</v>
      </c>
    </row>
    <row r="87" spans="1:36" ht="12.75">
      <c r="A87" s="167">
        <v>78</v>
      </c>
      <c r="B87" s="168" t="s">
        <v>523</v>
      </c>
      <c r="C87" s="248">
        <v>24276341</v>
      </c>
      <c r="D87" s="248">
        <v>25315086</v>
      </c>
      <c r="E87" s="248">
        <v>26509534</v>
      </c>
      <c r="F87" s="248">
        <v>27705855</v>
      </c>
      <c r="G87" s="248">
        <v>32012170</v>
      </c>
      <c r="H87" s="248">
        <v>30145661</v>
      </c>
      <c r="I87" s="242" t="s">
        <v>892</v>
      </c>
      <c r="J87" s="242" t="s">
        <v>867</v>
      </c>
      <c r="L87" s="218">
        <v>431836</v>
      </c>
      <c r="M87" s="218">
        <v>561571</v>
      </c>
      <c r="N87" s="218">
        <v>533583</v>
      </c>
      <c r="O87" s="218">
        <v>516969</v>
      </c>
      <c r="P87" s="229">
        <v>506809</v>
      </c>
      <c r="Q87" s="218">
        <v>431836</v>
      </c>
      <c r="R87" s="218">
        <v>561571</v>
      </c>
      <c r="S87" s="218">
        <v>533583</v>
      </c>
      <c r="T87" s="218">
        <v>516969</v>
      </c>
      <c r="U87" s="218">
        <v>506809</v>
      </c>
      <c r="V87" s="1">
        <v>0.0178</v>
      </c>
      <c r="W87" s="1">
        <v>0.0222</v>
      </c>
      <c r="X87" s="1">
        <v>0.0201</v>
      </c>
      <c r="Y87" s="1">
        <v>0.0187</v>
      </c>
      <c r="Z87" s="1">
        <v>0.0158</v>
      </c>
      <c r="AB87" s="1">
        <v>0.0182</v>
      </c>
      <c r="AC87" s="1">
        <v>0.0182</v>
      </c>
      <c r="AE87" s="1">
        <v>0.0201</v>
      </c>
      <c r="AF87" s="1">
        <v>0.0173</v>
      </c>
      <c r="AG87" s="1">
        <v>0.0028000000000000004</v>
      </c>
      <c r="AI87" s="1">
        <v>0.0182</v>
      </c>
      <c r="AJ87" s="218">
        <v>548651</v>
      </c>
    </row>
    <row r="88" spans="1:36" ht="12.75">
      <c r="A88" s="167">
        <v>79</v>
      </c>
      <c r="B88" s="168" t="s">
        <v>524</v>
      </c>
      <c r="C88" s="248">
        <v>38892341</v>
      </c>
      <c r="D88" s="248">
        <v>40389103</v>
      </c>
      <c r="E88" s="248">
        <v>41916775</v>
      </c>
      <c r="F88" s="248">
        <v>43644368</v>
      </c>
      <c r="G88" s="248">
        <v>45512281</v>
      </c>
      <c r="H88" s="248">
        <v>47461299</v>
      </c>
      <c r="I88" s="242" t="s">
        <v>884</v>
      </c>
      <c r="J88" s="242" t="s">
        <v>867</v>
      </c>
      <c r="L88" s="218">
        <v>524453</v>
      </c>
      <c r="M88" s="218">
        <v>517944</v>
      </c>
      <c r="N88" s="218">
        <v>679674</v>
      </c>
      <c r="O88" s="218">
        <v>776804</v>
      </c>
      <c r="P88" s="229">
        <v>811211</v>
      </c>
      <c r="Q88" s="218">
        <v>524453</v>
      </c>
      <c r="R88" s="218">
        <v>517944</v>
      </c>
      <c r="S88" s="218">
        <v>679674</v>
      </c>
      <c r="T88" s="218">
        <v>776804</v>
      </c>
      <c r="U88" s="218">
        <v>811211</v>
      </c>
      <c r="V88" s="1">
        <v>0.0135</v>
      </c>
      <c r="W88" s="1">
        <v>0.0128</v>
      </c>
      <c r="X88" s="1">
        <v>0.0162</v>
      </c>
      <c r="Y88" s="1">
        <v>0.0178</v>
      </c>
      <c r="Z88" s="1">
        <v>0.0178</v>
      </c>
      <c r="AB88" s="1">
        <v>0.0173</v>
      </c>
      <c r="AC88" s="1">
        <v>0.0156</v>
      </c>
      <c r="AE88" s="1">
        <v>0.0178</v>
      </c>
      <c r="AF88" s="1">
        <v>0.017</v>
      </c>
      <c r="AG88" s="1">
        <v>0.0007999999999999986</v>
      </c>
      <c r="AI88" s="1">
        <v>0.0173</v>
      </c>
      <c r="AJ88" s="218">
        <v>821080</v>
      </c>
    </row>
    <row r="89" spans="1:36" ht="12.75">
      <c r="A89" s="167">
        <v>80</v>
      </c>
      <c r="B89" s="168" t="s">
        <v>525</v>
      </c>
      <c r="C89" s="248">
        <v>8022079</v>
      </c>
      <c r="D89" s="248">
        <v>8313999</v>
      </c>
      <c r="E89" s="248">
        <v>8628289</v>
      </c>
      <c r="F89" s="248">
        <v>9022311</v>
      </c>
      <c r="G89" s="248">
        <v>9793930</v>
      </c>
      <c r="H89" s="248">
        <v>11367179</v>
      </c>
      <c r="I89" s="242" t="s">
        <v>886</v>
      </c>
      <c r="J89" s="242" t="s">
        <v>867</v>
      </c>
      <c r="L89" s="218">
        <v>91368</v>
      </c>
      <c r="M89" s="218">
        <v>106440</v>
      </c>
      <c r="N89" s="218">
        <v>175336</v>
      </c>
      <c r="O89" s="218">
        <v>103758</v>
      </c>
      <c r="P89" s="229">
        <v>141313</v>
      </c>
      <c r="Q89" s="218">
        <v>91368</v>
      </c>
      <c r="R89" s="218">
        <v>106440</v>
      </c>
      <c r="S89" s="218">
        <v>175336</v>
      </c>
      <c r="T89" s="218">
        <v>103758</v>
      </c>
      <c r="U89" s="218">
        <v>141313</v>
      </c>
      <c r="V89" s="1">
        <v>0.0114</v>
      </c>
      <c r="W89" s="1">
        <v>0.0128</v>
      </c>
      <c r="X89" s="1">
        <v>0.0203</v>
      </c>
      <c r="Y89" s="1">
        <v>0.0115</v>
      </c>
      <c r="Z89" s="1">
        <v>0.0144</v>
      </c>
      <c r="AB89" s="1">
        <v>0.0154</v>
      </c>
      <c r="AC89" s="1">
        <v>0.0129</v>
      </c>
      <c r="AE89" s="1">
        <v>0.0203</v>
      </c>
      <c r="AF89" s="1">
        <v>0.013</v>
      </c>
      <c r="AG89" s="1">
        <v>0.007299999999999999</v>
      </c>
      <c r="AI89" s="1">
        <v>0.0154</v>
      </c>
      <c r="AJ89" s="218">
        <v>175055</v>
      </c>
    </row>
    <row r="90" spans="1:36" ht="12.75">
      <c r="A90" s="167">
        <v>81</v>
      </c>
      <c r="B90" s="168" t="s">
        <v>526</v>
      </c>
      <c r="C90" s="248">
        <v>5904253</v>
      </c>
      <c r="D90" s="248">
        <v>6100979</v>
      </c>
      <c r="E90" s="248">
        <v>6343733</v>
      </c>
      <c r="F90" s="248">
        <v>6586801</v>
      </c>
      <c r="G90" s="248">
        <v>8392642</v>
      </c>
      <c r="H90" s="248">
        <v>7247368</v>
      </c>
      <c r="I90" s="242" t="s">
        <v>902</v>
      </c>
      <c r="J90" s="242" t="s">
        <v>867</v>
      </c>
      <c r="L90" s="218">
        <v>49119</v>
      </c>
      <c r="M90" s="218">
        <v>90230</v>
      </c>
      <c r="N90" s="218">
        <v>84475</v>
      </c>
      <c r="O90" s="218">
        <v>152679</v>
      </c>
      <c r="P90" s="229">
        <v>170614</v>
      </c>
      <c r="Q90" s="218">
        <v>49119</v>
      </c>
      <c r="R90" s="218">
        <v>90230</v>
      </c>
      <c r="S90" s="218">
        <v>84475</v>
      </c>
      <c r="T90" s="218">
        <v>152679</v>
      </c>
      <c r="U90" s="218">
        <v>170614</v>
      </c>
      <c r="V90" s="1">
        <v>0.0083</v>
      </c>
      <c r="W90" s="1">
        <v>0.0148</v>
      </c>
      <c r="X90" s="1">
        <v>0.0133</v>
      </c>
      <c r="Y90" s="1">
        <v>0.0232</v>
      </c>
      <c r="Z90" s="1">
        <v>0.0203</v>
      </c>
      <c r="AB90" s="1">
        <v>0.0189</v>
      </c>
      <c r="AC90" s="1">
        <v>0.0161</v>
      </c>
      <c r="AE90" s="1">
        <v>0.0232</v>
      </c>
      <c r="AF90" s="1">
        <v>0.0168</v>
      </c>
      <c r="AG90" s="1">
        <v>0.0063999999999999994</v>
      </c>
      <c r="AI90" s="1">
        <v>0.0189</v>
      </c>
      <c r="AJ90" s="218">
        <v>136975</v>
      </c>
    </row>
    <row r="91" spans="1:36" ht="12.75">
      <c r="A91" s="167">
        <v>82</v>
      </c>
      <c r="B91" s="168" t="s">
        <v>527</v>
      </c>
      <c r="C91" s="248">
        <v>45616001</v>
      </c>
      <c r="D91" s="248">
        <v>47190675</v>
      </c>
      <c r="E91" s="248">
        <v>49001918</v>
      </c>
      <c r="F91" s="248">
        <v>51143782</v>
      </c>
      <c r="G91" s="248">
        <v>53293997</v>
      </c>
      <c r="H91" s="248">
        <v>55206582</v>
      </c>
      <c r="I91" s="242" t="s">
        <v>883</v>
      </c>
      <c r="J91" s="242" t="s">
        <v>867</v>
      </c>
      <c r="L91" s="218">
        <v>434274</v>
      </c>
      <c r="M91" s="218">
        <v>631476</v>
      </c>
      <c r="N91" s="218">
        <v>898607</v>
      </c>
      <c r="O91" s="218">
        <v>845923</v>
      </c>
      <c r="P91" s="229">
        <v>580235</v>
      </c>
      <c r="Q91" s="218">
        <v>434274</v>
      </c>
      <c r="R91" s="218">
        <v>631476</v>
      </c>
      <c r="S91" s="218">
        <v>898607</v>
      </c>
      <c r="T91" s="218">
        <v>845923</v>
      </c>
      <c r="U91" s="218">
        <v>580235</v>
      </c>
      <c r="V91" s="1">
        <v>0.0095</v>
      </c>
      <c r="W91" s="1">
        <v>0.0134</v>
      </c>
      <c r="X91" s="1">
        <v>0.0183</v>
      </c>
      <c r="Y91" s="1">
        <v>0.0165</v>
      </c>
      <c r="Z91" s="1">
        <v>0.0109</v>
      </c>
      <c r="AB91" s="1">
        <v>0.0152</v>
      </c>
      <c r="AC91" s="1">
        <v>0.0136</v>
      </c>
      <c r="AE91" s="1">
        <v>0.0183</v>
      </c>
      <c r="AF91" s="1">
        <v>0.0137</v>
      </c>
      <c r="AG91" s="1">
        <v>0.0046</v>
      </c>
      <c r="AI91" s="1">
        <v>0.0152</v>
      </c>
      <c r="AJ91" s="218">
        <v>839140</v>
      </c>
    </row>
    <row r="92" spans="1:36" ht="12.75">
      <c r="A92" s="167">
        <v>83</v>
      </c>
      <c r="B92" s="168" t="s">
        <v>528</v>
      </c>
      <c r="C92" s="248">
        <v>22923054</v>
      </c>
      <c r="D92" s="248">
        <v>23768544</v>
      </c>
      <c r="E92" s="248">
        <v>24584612</v>
      </c>
      <c r="F92" s="248">
        <v>25490345</v>
      </c>
      <c r="G92" s="248">
        <v>26351353</v>
      </c>
      <c r="H92" s="248">
        <v>27320944</v>
      </c>
      <c r="I92" s="242" t="s">
        <v>894</v>
      </c>
      <c r="J92" s="242" t="s">
        <v>867</v>
      </c>
      <c r="L92" s="218">
        <v>272414</v>
      </c>
      <c r="M92" s="218">
        <v>221733</v>
      </c>
      <c r="N92" s="218">
        <v>291118</v>
      </c>
      <c r="O92" s="218">
        <v>223749</v>
      </c>
      <c r="P92" s="229">
        <v>310807</v>
      </c>
      <c r="Q92" s="218">
        <v>272414</v>
      </c>
      <c r="R92" s="218">
        <v>221733</v>
      </c>
      <c r="S92" s="218">
        <v>291118</v>
      </c>
      <c r="T92" s="218">
        <v>223749</v>
      </c>
      <c r="U92" s="218">
        <v>310807</v>
      </c>
      <c r="V92" s="1">
        <v>0.0119</v>
      </c>
      <c r="W92" s="1">
        <v>0.0093</v>
      </c>
      <c r="X92" s="1">
        <v>0.0118</v>
      </c>
      <c r="Y92" s="1">
        <v>0.0088</v>
      </c>
      <c r="Z92" s="1">
        <v>0.0118</v>
      </c>
      <c r="AB92" s="1">
        <v>0.0108</v>
      </c>
      <c r="AC92" s="1">
        <v>0.01</v>
      </c>
      <c r="AE92" s="1">
        <v>0.0118</v>
      </c>
      <c r="AF92" s="1">
        <v>0.0103</v>
      </c>
      <c r="AG92" s="1">
        <v>0.0014999999999999996</v>
      </c>
      <c r="AI92" s="1">
        <v>0.0108</v>
      </c>
      <c r="AJ92" s="218">
        <v>295066</v>
      </c>
    </row>
    <row r="93" spans="1:36" ht="12.75">
      <c r="A93" s="167">
        <v>84</v>
      </c>
      <c r="B93" s="168" t="s">
        <v>529</v>
      </c>
      <c r="C93" s="248">
        <v>2921907</v>
      </c>
      <c r="D93" s="248">
        <v>3036075</v>
      </c>
      <c r="E93" s="248">
        <v>3152603</v>
      </c>
      <c r="F93" s="248">
        <v>3411993</v>
      </c>
      <c r="G93" s="248">
        <v>3561821</v>
      </c>
      <c r="H93" s="248">
        <v>3706310</v>
      </c>
      <c r="I93" s="242" t="s">
        <v>867</v>
      </c>
      <c r="J93" s="242" t="s">
        <v>867</v>
      </c>
      <c r="L93" s="218">
        <v>41120</v>
      </c>
      <c r="M93" s="218">
        <v>40626</v>
      </c>
      <c r="N93" s="218">
        <v>180575</v>
      </c>
      <c r="O93" s="218">
        <v>64528</v>
      </c>
      <c r="P93" s="229">
        <v>55443</v>
      </c>
      <c r="Q93" s="218">
        <v>41120</v>
      </c>
      <c r="R93" s="218">
        <v>40626</v>
      </c>
      <c r="S93" s="218">
        <v>180575</v>
      </c>
      <c r="T93" s="218">
        <v>64528</v>
      </c>
      <c r="U93" s="218">
        <v>55443</v>
      </c>
      <c r="V93" s="1">
        <v>0.0141</v>
      </c>
      <c r="W93" s="1">
        <v>0.0134</v>
      </c>
      <c r="X93" s="1">
        <v>0.0573</v>
      </c>
      <c r="Y93" s="1">
        <v>0.0189</v>
      </c>
      <c r="Z93" s="1">
        <v>0.0156</v>
      </c>
      <c r="AB93" s="1">
        <v>0.0306</v>
      </c>
      <c r="AC93" s="1">
        <v>0.016</v>
      </c>
      <c r="AE93" s="1">
        <v>0.0573</v>
      </c>
      <c r="AF93" s="1">
        <v>0.0173</v>
      </c>
      <c r="AG93" s="1">
        <v>0.039999999999999994</v>
      </c>
      <c r="AI93" s="1">
        <v>0.016</v>
      </c>
      <c r="AJ93" s="218">
        <v>59301</v>
      </c>
    </row>
    <row r="94" spans="1:36" ht="12.75">
      <c r="A94" s="167">
        <v>85</v>
      </c>
      <c r="B94" s="168" t="s">
        <v>530</v>
      </c>
      <c r="C94" s="248">
        <v>35235798</v>
      </c>
      <c r="D94" s="248">
        <v>36882128</v>
      </c>
      <c r="E94" s="248">
        <v>38368359</v>
      </c>
      <c r="F94" s="248">
        <v>39748268</v>
      </c>
      <c r="G94" s="248">
        <v>41170794</v>
      </c>
      <c r="H94" s="248">
        <v>42778627</v>
      </c>
      <c r="I94" s="242" t="s">
        <v>887</v>
      </c>
      <c r="J94" s="242" t="s">
        <v>867</v>
      </c>
      <c r="L94" s="218">
        <v>724825</v>
      </c>
      <c r="M94" s="218">
        <v>564178</v>
      </c>
      <c r="N94" s="218">
        <v>420700</v>
      </c>
      <c r="O94" s="218">
        <v>428819</v>
      </c>
      <c r="P94" s="229">
        <v>569443</v>
      </c>
      <c r="Q94" s="218">
        <v>724825</v>
      </c>
      <c r="R94" s="218">
        <v>564178</v>
      </c>
      <c r="S94" s="218">
        <v>420700</v>
      </c>
      <c r="T94" s="218">
        <v>428819</v>
      </c>
      <c r="U94" s="218">
        <v>569443</v>
      </c>
      <c r="V94" s="1">
        <v>0.0206</v>
      </c>
      <c r="W94" s="1">
        <v>0.0153</v>
      </c>
      <c r="X94" s="1">
        <v>0.011</v>
      </c>
      <c r="Y94" s="1">
        <v>0.0108</v>
      </c>
      <c r="Z94" s="1">
        <v>0.0138</v>
      </c>
      <c r="AB94" s="1">
        <v>0.0119</v>
      </c>
      <c r="AC94" s="1">
        <v>0.0119</v>
      </c>
      <c r="AE94" s="1">
        <v>0.0138</v>
      </c>
      <c r="AF94" s="1">
        <v>0.0109</v>
      </c>
      <c r="AG94" s="1">
        <v>0.0029</v>
      </c>
      <c r="AI94" s="1">
        <v>0.0119</v>
      </c>
      <c r="AJ94" s="218">
        <v>509066</v>
      </c>
    </row>
    <row r="95" spans="1:36" ht="12.75">
      <c r="A95" s="167">
        <v>86</v>
      </c>
      <c r="B95" s="168" t="s">
        <v>531</v>
      </c>
      <c r="C95" s="248">
        <v>14751964</v>
      </c>
      <c r="D95" s="248">
        <v>15248233</v>
      </c>
      <c r="E95" s="248">
        <v>15729783</v>
      </c>
      <c r="F95" s="248">
        <v>16258185</v>
      </c>
      <c r="G95" s="248">
        <v>20101081</v>
      </c>
      <c r="H95" s="248">
        <v>17740730</v>
      </c>
      <c r="I95" s="242" t="s">
        <v>867</v>
      </c>
      <c r="J95" s="242" t="s">
        <v>867</v>
      </c>
      <c r="L95" s="218">
        <v>127470</v>
      </c>
      <c r="M95" s="218">
        <v>100344</v>
      </c>
      <c r="N95" s="218">
        <v>135158</v>
      </c>
      <c r="O95" s="218">
        <v>144737</v>
      </c>
      <c r="P95" s="229">
        <v>145119</v>
      </c>
      <c r="Q95" s="218">
        <v>127470</v>
      </c>
      <c r="R95" s="218">
        <v>100344</v>
      </c>
      <c r="S95" s="218">
        <v>135158</v>
      </c>
      <c r="T95" s="218">
        <v>144737</v>
      </c>
      <c r="U95" s="218">
        <v>145119</v>
      </c>
      <c r="V95" s="1">
        <v>0.0086</v>
      </c>
      <c r="W95" s="1">
        <v>0.0066</v>
      </c>
      <c r="X95" s="1">
        <v>0.0086</v>
      </c>
      <c r="Y95" s="1">
        <v>0.0089</v>
      </c>
      <c r="Z95" s="1">
        <v>0.0072</v>
      </c>
      <c r="AB95" s="1">
        <v>0.0082</v>
      </c>
      <c r="AC95" s="1">
        <v>0.0075</v>
      </c>
      <c r="AE95" s="1">
        <v>0.0089</v>
      </c>
      <c r="AF95" s="1">
        <v>0.0079</v>
      </c>
      <c r="AG95" s="1">
        <v>0.0009999999999999992</v>
      </c>
      <c r="AI95" s="1">
        <v>0.0082</v>
      </c>
      <c r="AJ95" s="218">
        <v>145474</v>
      </c>
    </row>
    <row r="96" spans="1:36" ht="12.75">
      <c r="A96" s="167">
        <v>87</v>
      </c>
      <c r="B96" s="168" t="s">
        <v>532</v>
      </c>
      <c r="C96" s="248">
        <v>19042944</v>
      </c>
      <c r="D96" s="248">
        <v>19731716</v>
      </c>
      <c r="E96" s="248">
        <v>20448887</v>
      </c>
      <c r="F96" s="248">
        <v>21287021</v>
      </c>
      <c r="G96" s="248">
        <v>22484346</v>
      </c>
      <c r="H96" s="248">
        <v>22869840</v>
      </c>
      <c r="I96" s="242" t="s">
        <v>885</v>
      </c>
      <c r="J96" s="242" t="s">
        <v>867</v>
      </c>
      <c r="L96" s="218">
        <v>212698</v>
      </c>
      <c r="M96" s="218">
        <v>223878</v>
      </c>
      <c r="N96" s="218">
        <v>326911</v>
      </c>
      <c r="O96" s="218">
        <v>239255</v>
      </c>
      <c r="P96" s="229">
        <v>259927</v>
      </c>
      <c r="Q96" s="218">
        <v>212698</v>
      </c>
      <c r="R96" s="218">
        <v>223878</v>
      </c>
      <c r="S96" s="218">
        <v>326911</v>
      </c>
      <c r="T96" s="218">
        <v>239255</v>
      </c>
      <c r="U96" s="218">
        <v>259927</v>
      </c>
      <c r="V96" s="1">
        <v>0.0112</v>
      </c>
      <c r="W96" s="1">
        <v>0.0113</v>
      </c>
      <c r="X96" s="1">
        <v>0.016</v>
      </c>
      <c r="Y96" s="1">
        <v>0.0112</v>
      </c>
      <c r="Z96" s="1">
        <v>0.0116</v>
      </c>
      <c r="AB96" s="1">
        <v>0.0129</v>
      </c>
      <c r="AC96" s="1">
        <v>0.0114</v>
      </c>
      <c r="AE96" s="1">
        <v>0.016</v>
      </c>
      <c r="AF96" s="1">
        <v>0.0114</v>
      </c>
      <c r="AG96" s="1">
        <v>0.0046</v>
      </c>
      <c r="AI96" s="1">
        <v>0.0129</v>
      </c>
      <c r="AJ96" s="218">
        <v>295021</v>
      </c>
    </row>
    <row r="97" spans="1:36" ht="12.75">
      <c r="A97" s="167">
        <v>88</v>
      </c>
      <c r="B97" s="168" t="s">
        <v>533</v>
      </c>
      <c r="C97" s="248">
        <v>40540136</v>
      </c>
      <c r="D97" s="248">
        <v>42340443</v>
      </c>
      <c r="E97" s="248">
        <v>44193109</v>
      </c>
      <c r="F97" s="248">
        <v>45990719</v>
      </c>
      <c r="G97" s="248">
        <v>52493985</v>
      </c>
      <c r="H97" s="248">
        <v>50210978</v>
      </c>
      <c r="I97" s="242" t="s">
        <v>867</v>
      </c>
      <c r="J97" s="242" t="s">
        <v>867</v>
      </c>
      <c r="L97" s="218">
        <v>786804</v>
      </c>
      <c r="M97" s="218">
        <v>794155</v>
      </c>
      <c r="N97" s="218">
        <v>691445</v>
      </c>
      <c r="O97" s="218">
        <v>1001211</v>
      </c>
      <c r="P97" s="229">
        <v>865141</v>
      </c>
      <c r="Q97" s="218">
        <v>786804</v>
      </c>
      <c r="R97" s="218">
        <v>794155</v>
      </c>
      <c r="S97" s="218">
        <v>691445</v>
      </c>
      <c r="T97" s="218">
        <v>1001211</v>
      </c>
      <c r="U97" s="218">
        <v>865141</v>
      </c>
      <c r="V97" s="1">
        <v>0.0194</v>
      </c>
      <c r="W97" s="1">
        <v>0.0188</v>
      </c>
      <c r="X97" s="1">
        <v>0.0156</v>
      </c>
      <c r="Y97" s="1">
        <v>0.0218</v>
      </c>
      <c r="Z97" s="1">
        <v>0.0165</v>
      </c>
      <c r="AB97" s="1">
        <v>0.018</v>
      </c>
      <c r="AC97" s="1">
        <v>0.017</v>
      </c>
      <c r="AE97" s="1">
        <v>0.0218</v>
      </c>
      <c r="AF97" s="1">
        <v>0.0161</v>
      </c>
      <c r="AG97" s="1">
        <v>0.0057</v>
      </c>
      <c r="AI97" s="1">
        <v>0.018</v>
      </c>
      <c r="AJ97" s="218">
        <v>903798</v>
      </c>
    </row>
    <row r="98" spans="1:36" ht="12.75">
      <c r="A98" s="167">
        <v>89</v>
      </c>
      <c r="B98" s="168" t="s">
        <v>534</v>
      </c>
      <c r="C98" s="248">
        <v>17093996</v>
      </c>
      <c r="D98" s="248">
        <v>17801165</v>
      </c>
      <c r="E98" s="248">
        <v>18621719</v>
      </c>
      <c r="F98" s="248">
        <v>19499814</v>
      </c>
      <c r="G98" s="248">
        <v>26570454</v>
      </c>
      <c r="H98" s="248">
        <v>21357045</v>
      </c>
      <c r="I98" s="242" t="s">
        <v>867</v>
      </c>
      <c r="J98" s="242" t="s">
        <v>867</v>
      </c>
      <c r="L98" s="218">
        <v>279819</v>
      </c>
      <c r="M98" s="218">
        <v>368696</v>
      </c>
      <c r="N98" s="218">
        <v>411415</v>
      </c>
      <c r="O98" s="218">
        <v>431088</v>
      </c>
      <c r="P98" s="229">
        <v>417825</v>
      </c>
      <c r="Q98" s="218">
        <v>279819</v>
      </c>
      <c r="R98" s="218">
        <v>368696</v>
      </c>
      <c r="S98" s="218">
        <v>411415</v>
      </c>
      <c r="T98" s="218">
        <v>431088</v>
      </c>
      <c r="U98" s="218">
        <v>417825</v>
      </c>
      <c r="V98" s="1">
        <v>0.0164</v>
      </c>
      <c r="W98" s="1">
        <v>0.0207</v>
      </c>
      <c r="X98" s="1">
        <v>0.0221</v>
      </c>
      <c r="Y98" s="1">
        <v>0.0221</v>
      </c>
      <c r="Z98" s="1">
        <v>0.0157</v>
      </c>
      <c r="AB98" s="1">
        <v>0.02</v>
      </c>
      <c r="AC98" s="1">
        <v>0.0195</v>
      </c>
      <c r="AE98" s="1">
        <v>0.0221</v>
      </c>
      <c r="AF98" s="1">
        <v>0.0189</v>
      </c>
      <c r="AG98" s="1">
        <v>0.0032000000000000015</v>
      </c>
      <c r="AI98" s="1">
        <v>0.02</v>
      </c>
      <c r="AJ98" s="218">
        <v>427141</v>
      </c>
    </row>
    <row r="99" spans="1:36" ht="12.75">
      <c r="A99" s="167">
        <v>90</v>
      </c>
      <c r="B99" s="168" t="s">
        <v>535</v>
      </c>
      <c r="C99" s="248">
        <v>3686622</v>
      </c>
      <c r="D99" s="248">
        <v>3813002</v>
      </c>
      <c r="E99" s="248">
        <v>3936179</v>
      </c>
      <c r="F99" s="248">
        <v>4075632</v>
      </c>
      <c r="G99" s="248">
        <v>4209885</v>
      </c>
      <c r="H99" s="248">
        <v>4349391</v>
      </c>
      <c r="I99" s="242" t="s">
        <v>867</v>
      </c>
      <c r="J99" s="242" t="s">
        <v>867</v>
      </c>
      <c r="L99" s="218">
        <v>34214</v>
      </c>
      <c r="M99" s="218">
        <v>27852</v>
      </c>
      <c r="N99" s="218">
        <v>41049</v>
      </c>
      <c r="O99" s="218">
        <v>32362</v>
      </c>
      <c r="P99" s="229">
        <v>34259</v>
      </c>
      <c r="Q99" s="218">
        <v>34214</v>
      </c>
      <c r="R99" s="218">
        <v>27852</v>
      </c>
      <c r="S99" s="218">
        <v>41049</v>
      </c>
      <c r="T99" s="218">
        <v>32362</v>
      </c>
      <c r="U99" s="218">
        <v>34259</v>
      </c>
      <c r="V99" s="1">
        <v>0.0093</v>
      </c>
      <c r="W99" s="1">
        <v>0.0073</v>
      </c>
      <c r="X99" s="1">
        <v>0.0104</v>
      </c>
      <c r="Y99" s="1">
        <v>0.0079</v>
      </c>
      <c r="Z99" s="1">
        <v>0.0081</v>
      </c>
      <c r="AB99" s="1">
        <v>0.0088</v>
      </c>
      <c r="AC99" s="1">
        <v>0.0078</v>
      </c>
      <c r="AE99" s="1">
        <v>0.0104</v>
      </c>
      <c r="AF99" s="1">
        <v>0.008</v>
      </c>
      <c r="AG99" s="1">
        <v>0.0023999999999999994</v>
      </c>
      <c r="AI99" s="1">
        <v>0.0088</v>
      </c>
      <c r="AJ99" s="218">
        <v>38275</v>
      </c>
    </row>
    <row r="100" spans="1:36" ht="12.75">
      <c r="A100" s="167">
        <v>91</v>
      </c>
      <c r="B100" s="168" t="s">
        <v>536</v>
      </c>
      <c r="C100" s="248">
        <v>8510087</v>
      </c>
      <c r="D100" s="248">
        <v>8760928</v>
      </c>
      <c r="E100" s="248">
        <v>9144568</v>
      </c>
      <c r="F100" s="248">
        <v>9444803</v>
      </c>
      <c r="G100" s="248">
        <v>9689539</v>
      </c>
      <c r="H100" s="248">
        <v>10620755</v>
      </c>
      <c r="I100" s="242" t="s">
        <v>867</v>
      </c>
      <c r="J100" s="242" t="s">
        <v>867</v>
      </c>
      <c r="L100" s="218">
        <v>37874</v>
      </c>
      <c r="M100" s="218">
        <v>164617</v>
      </c>
      <c r="N100" s="218">
        <v>71621</v>
      </c>
      <c r="O100" s="218">
        <v>8616</v>
      </c>
      <c r="P100" s="229">
        <v>688978</v>
      </c>
      <c r="Q100" s="218">
        <v>37874</v>
      </c>
      <c r="R100" s="218">
        <v>164617</v>
      </c>
      <c r="S100" s="218">
        <v>71621</v>
      </c>
      <c r="T100" s="218">
        <v>8616</v>
      </c>
      <c r="U100" s="218">
        <v>688978</v>
      </c>
      <c r="V100" s="1">
        <v>0.0045</v>
      </c>
      <c r="W100" s="1">
        <v>0.0188</v>
      </c>
      <c r="X100" s="1">
        <v>0.0078</v>
      </c>
      <c r="Y100" s="1">
        <v>0.0009</v>
      </c>
      <c r="Z100" s="1">
        <v>0.0711</v>
      </c>
      <c r="AB100" s="1">
        <v>0.0266</v>
      </c>
      <c r="AC100" s="1">
        <v>0.0092</v>
      </c>
      <c r="AE100" s="1">
        <v>0.0711</v>
      </c>
      <c r="AF100" s="1">
        <v>0.0044</v>
      </c>
      <c r="AG100" s="1">
        <v>0.0667</v>
      </c>
      <c r="AI100" s="1">
        <v>0.0092</v>
      </c>
      <c r="AJ100" s="218">
        <v>97711</v>
      </c>
    </row>
    <row r="101" spans="1:36" ht="12.75">
      <c r="A101" s="167">
        <v>92</v>
      </c>
      <c r="B101" s="168" t="s">
        <v>537</v>
      </c>
      <c r="C101" s="248">
        <v>8013206</v>
      </c>
      <c r="D101" s="248">
        <v>8342502</v>
      </c>
      <c r="E101" s="248">
        <v>8631578</v>
      </c>
      <c r="F101" s="248">
        <v>8943941</v>
      </c>
      <c r="G101" s="248">
        <v>11850598</v>
      </c>
      <c r="H101" s="248">
        <v>9579362</v>
      </c>
      <c r="I101" s="242" t="s">
        <v>867</v>
      </c>
      <c r="J101" s="242" t="s">
        <v>867</v>
      </c>
      <c r="L101" s="218">
        <v>128966</v>
      </c>
      <c r="M101" s="218">
        <v>78159</v>
      </c>
      <c r="N101" s="218">
        <v>91522</v>
      </c>
      <c r="O101" s="218">
        <v>86839</v>
      </c>
      <c r="P101" s="229">
        <v>93623</v>
      </c>
      <c r="Q101" s="218">
        <v>128966</v>
      </c>
      <c r="R101" s="218">
        <v>78159</v>
      </c>
      <c r="S101" s="218">
        <v>91522</v>
      </c>
      <c r="T101" s="218">
        <v>86839</v>
      </c>
      <c r="U101" s="218">
        <v>93623</v>
      </c>
      <c r="V101" s="1">
        <v>0.0161</v>
      </c>
      <c r="W101" s="1">
        <v>0.0094</v>
      </c>
      <c r="X101" s="1">
        <v>0.0106</v>
      </c>
      <c r="Y101" s="1">
        <v>0.0097</v>
      </c>
      <c r="Z101" s="1">
        <v>0.0079</v>
      </c>
      <c r="AB101" s="1">
        <v>0.0094</v>
      </c>
      <c r="AC101" s="1">
        <v>0.009</v>
      </c>
      <c r="AE101" s="1">
        <v>0.0106</v>
      </c>
      <c r="AF101" s="1">
        <v>0.0088</v>
      </c>
      <c r="AG101" s="1">
        <v>0.0017999999999999995</v>
      </c>
      <c r="AI101" s="1">
        <v>0.0094</v>
      </c>
      <c r="AJ101" s="218">
        <v>90046</v>
      </c>
    </row>
    <row r="102" spans="1:36" ht="12.75">
      <c r="A102" s="167">
        <v>93</v>
      </c>
      <c r="B102" s="168" t="s">
        <v>538</v>
      </c>
      <c r="C102" s="248">
        <v>90385762</v>
      </c>
      <c r="D102" s="248">
        <v>94510401</v>
      </c>
      <c r="E102" s="248">
        <v>99542806</v>
      </c>
      <c r="F102" s="248">
        <v>104642418</v>
      </c>
      <c r="G102" s="248">
        <v>110457822</v>
      </c>
      <c r="H102" s="248">
        <v>136743488</v>
      </c>
      <c r="I102" s="242" t="s">
        <v>884</v>
      </c>
      <c r="J102" s="242" t="s">
        <v>903</v>
      </c>
      <c r="L102" s="218">
        <v>1864995</v>
      </c>
      <c r="M102" s="218">
        <v>2669645</v>
      </c>
      <c r="N102" s="218">
        <v>2611042</v>
      </c>
      <c r="O102" s="218">
        <v>3199344</v>
      </c>
      <c r="P102" s="229">
        <v>23524220</v>
      </c>
      <c r="Q102" s="218">
        <v>1864995</v>
      </c>
      <c r="R102" s="218">
        <v>2669645</v>
      </c>
      <c r="S102" s="218">
        <v>2611042</v>
      </c>
      <c r="T102" s="218">
        <v>3199344</v>
      </c>
      <c r="U102" s="218">
        <v>23524220</v>
      </c>
      <c r="V102" s="1">
        <v>0.0206</v>
      </c>
      <c r="W102" s="1">
        <v>0.0282</v>
      </c>
      <c r="X102" s="1">
        <v>0.0262</v>
      </c>
      <c r="Y102" s="1">
        <v>0.0306</v>
      </c>
      <c r="Z102" s="1">
        <v>0.213</v>
      </c>
      <c r="AB102" s="1">
        <v>0.0899</v>
      </c>
      <c r="AC102" s="1">
        <v>0.0283</v>
      </c>
      <c r="AE102" s="1">
        <v>0.213</v>
      </c>
      <c r="AF102" s="1">
        <v>0.0284</v>
      </c>
      <c r="AG102" s="1">
        <v>0.1846</v>
      </c>
      <c r="AI102" s="1">
        <v>0.0283</v>
      </c>
      <c r="AJ102" s="218">
        <v>3869841</v>
      </c>
    </row>
    <row r="103" spans="1:36" ht="12.75">
      <c r="A103" s="167">
        <v>94</v>
      </c>
      <c r="B103" s="168" t="s">
        <v>539</v>
      </c>
      <c r="C103" s="248">
        <v>23273719</v>
      </c>
      <c r="D103" s="248">
        <v>23977759</v>
      </c>
      <c r="E103" s="248">
        <v>24760441</v>
      </c>
      <c r="F103" s="248">
        <v>25653486</v>
      </c>
      <c r="G103" s="248">
        <v>26676342</v>
      </c>
      <c r="H103" s="248">
        <v>27566372</v>
      </c>
      <c r="I103" s="242" t="s">
        <v>867</v>
      </c>
      <c r="J103" s="242" t="s">
        <v>867</v>
      </c>
      <c r="L103" s="218">
        <v>122197</v>
      </c>
      <c r="M103" s="218">
        <v>176154</v>
      </c>
      <c r="N103" s="218">
        <v>274034</v>
      </c>
      <c r="O103" s="218">
        <v>381519</v>
      </c>
      <c r="P103" s="229">
        <v>223121</v>
      </c>
      <c r="Q103" s="218">
        <v>122197</v>
      </c>
      <c r="R103" s="218">
        <v>176154</v>
      </c>
      <c r="S103" s="218">
        <v>274034</v>
      </c>
      <c r="T103" s="218">
        <v>381519</v>
      </c>
      <c r="U103" s="218">
        <v>223121</v>
      </c>
      <c r="V103" s="1">
        <v>0.0053</v>
      </c>
      <c r="W103" s="1">
        <v>0.0073</v>
      </c>
      <c r="X103" s="1">
        <v>0.0111</v>
      </c>
      <c r="Y103" s="1">
        <v>0.0149</v>
      </c>
      <c r="Z103" s="1">
        <v>0.0084</v>
      </c>
      <c r="AB103" s="1">
        <v>0.0115</v>
      </c>
      <c r="AC103" s="1">
        <v>0.0089</v>
      </c>
      <c r="AE103" s="1">
        <v>0.0149</v>
      </c>
      <c r="AF103" s="1">
        <v>0.0098</v>
      </c>
      <c r="AG103" s="1">
        <v>0.0051</v>
      </c>
      <c r="AI103" s="1">
        <v>0.0115</v>
      </c>
      <c r="AJ103" s="218">
        <v>317013</v>
      </c>
    </row>
    <row r="104" spans="1:36" ht="12.75">
      <c r="A104" s="167">
        <v>95</v>
      </c>
      <c r="B104" s="168" t="s">
        <v>540</v>
      </c>
      <c r="C104" s="248">
        <v>82673085</v>
      </c>
      <c r="D104" s="248">
        <v>86422352</v>
      </c>
      <c r="E104" s="248">
        <v>89857302</v>
      </c>
      <c r="F104" s="248">
        <v>93644049</v>
      </c>
      <c r="G104" s="248">
        <v>97454740</v>
      </c>
      <c r="H104" s="248">
        <v>102122896</v>
      </c>
      <c r="I104" s="242" t="s">
        <v>867</v>
      </c>
      <c r="J104" s="242" t="s">
        <v>867</v>
      </c>
      <c r="L104" s="218">
        <v>1682440</v>
      </c>
      <c r="M104" s="218">
        <v>1274391</v>
      </c>
      <c r="N104" s="218">
        <v>1540314</v>
      </c>
      <c r="O104" s="218">
        <v>1469590</v>
      </c>
      <c r="P104" s="229">
        <v>2231787</v>
      </c>
      <c r="Q104" s="218">
        <v>1682440</v>
      </c>
      <c r="R104" s="218">
        <v>1274391</v>
      </c>
      <c r="S104" s="218">
        <v>1540314</v>
      </c>
      <c r="T104" s="218">
        <v>1469590</v>
      </c>
      <c r="U104" s="218">
        <v>2231787</v>
      </c>
      <c r="V104" s="1">
        <v>0.0204</v>
      </c>
      <c r="W104" s="1">
        <v>0.0147</v>
      </c>
      <c r="X104" s="1">
        <v>0.0171</v>
      </c>
      <c r="Y104" s="1">
        <v>0.0157</v>
      </c>
      <c r="Z104" s="1">
        <v>0.0229</v>
      </c>
      <c r="AB104" s="1">
        <v>0.0186</v>
      </c>
      <c r="AC104" s="1">
        <v>0.0158</v>
      </c>
      <c r="AE104" s="1">
        <v>0.0229</v>
      </c>
      <c r="AF104" s="1">
        <v>0.0164</v>
      </c>
      <c r="AG104" s="1">
        <v>0.006499999999999999</v>
      </c>
      <c r="AI104" s="1">
        <v>0.0186</v>
      </c>
      <c r="AJ104" s="218">
        <v>1899486</v>
      </c>
    </row>
    <row r="105" spans="1:36" ht="12.75">
      <c r="A105" s="167">
        <v>96</v>
      </c>
      <c r="B105" s="168" t="s">
        <v>541</v>
      </c>
      <c r="C105" s="248">
        <v>77192123</v>
      </c>
      <c r="D105" s="248">
        <v>79940771</v>
      </c>
      <c r="E105" s="248">
        <v>82946698</v>
      </c>
      <c r="F105" s="248">
        <v>85952903</v>
      </c>
      <c r="G105" s="248">
        <v>90621629</v>
      </c>
      <c r="H105" s="248">
        <v>92065051</v>
      </c>
      <c r="I105" s="242" t="s">
        <v>902</v>
      </c>
      <c r="J105" s="242" t="s">
        <v>867</v>
      </c>
      <c r="L105" s="218">
        <v>815909</v>
      </c>
      <c r="M105" s="218">
        <v>1007407</v>
      </c>
      <c r="N105" s="218">
        <v>932538</v>
      </c>
      <c r="O105" s="218">
        <v>953225</v>
      </c>
      <c r="P105" s="229">
        <v>783727</v>
      </c>
      <c r="Q105" s="218">
        <v>815909</v>
      </c>
      <c r="R105" s="218">
        <v>1007407</v>
      </c>
      <c r="S105" s="218">
        <v>932538</v>
      </c>
      <c r="T105" s="218">
        <v>953225</v>
      </c>
      <c r="U105" s="218">
        <v>783727</v>
      </c>
      <c r="V105" s="1">
        <v>0.0106</v>
      </c>
      <c r="W105" s="1">
        <v>0.0126</v>
      </c>
      <c r="X105" s="1">
        <v>0.0112</v>
      </c>
      <c r="Y105" s="1">
        <v>0.0111</v>
      </c>
      <c r="Z105" s="1">
        <v>0.0086</v>
      </c>
      <c r="AB105" s="1">
        <v>0.0103</v>
      </c>
      <c r="AC105" s="1">
        <v>0.0103</v>
      </c>
      <c r="AE105" s="1">
        <v>0.0112</v>
      </c>
      <c r="AF105" s="1">
        <v>0.0099</v>
      </c>
      <c r="AG105" s="1">
        <v>0.001299999999999999</v>
      </c>
      <c r="AI105" s="1">
        <v>0.0103</v>
      </c>
      <c r="AJ105" s="218">
        <v>948270</v>
      </c>
    </row>
    <row r="106" spans="1:36" ht="12.75">
      <c r="A106" s="167">
        <v>97</v>
      </c>
      <c r="B106" s="168" t="s">
        <v>542</v>
      </c>
      <c r="C106" s="248">
        <v>43842987</v>
      </c>
      <c r="D106" s="248">
        <v>45980026</v>
      </c>
      <c r="E106" s="248">
        <v>47650217</v>
      </c>
      <c r="F106" s="248">
        <v>49602326</v>
      </c>
      <c r="G106" s="248">
        <v>51485090</v>
      </c>
      <c r="H106" s="248">
        <v>53682908</v>
      </c>
      <c r="I106" s="242" t="s">
        <v>884</v>
      </c>
      <c r="J106" s="242" t="s">
        <v>867</v>
      </c>
      <c r="L106" s="218">
        <v>1040964</v>
      </c>
      <c r="M106" s="218">
        <v>520690</v>
      </c>
      <c r="N106" s="218">
        <v>760854</v>
      </c>
      <c r="O106" s="218">
        <v>642706</v>
      </c>
      <c r="P106" s="229">
        <v>857948</v>
      </c>
      <c r="Q106" s="218">
        <v>1040964</v>
      </c>
      <c r="R106" s="218">
        <v>520690</v>
      </c>
      <c r="S106" s="218">
        <v>760854</v>
      </c>
      <c r="T106" s="218">
        <v>642706</v>
      </c>
      <c r="U106" s="218">
        <v>857948</v>
      </c>
      <c r="V106" s="1">
        <v>0.0237</v>
      </c>
      <c r="W106" s="1">
        <v>0.0113</v>
      </c>
      <c r="X106" s="1">
        <v>0.016</v>
      </c>
      <c r="Y106" s="1">
        <v>0.013</v>
      </c>
      <c r="Z106" s="1">
        <v>0.0167</v>
      </c>
      <c r="AB106" s="1">
        <v>0.0152</v>
      </c>
      <c r="AC106" s="1">
        <v>0.0134</v>
      </c>
      <c r="AE106" s="1">
        <v>0.0167</v>
      </c>
      <c r="AF106" s="1">
        <v>0.0145</v>
      </c>
      <c r="AG106" s="1">
        <v>0.002199999999999999</v>
      </c>
      <c r="AI106" s="1">
        <v>0.0152</v>
      </c>
      <c r="AJ106" s="218">
        <v>815980</v>
      </c>
    </row>
    <row r="107" spans="1:36" ht="12.75">
      <c r="A107" s="167">
        <v>98</v>
      </c>
      <c r="B107" s="168" t="s">
        <v>543</v>
      </c>
      <c r="C107" s="248">
        <v>1917100</v>
      </c>
      <c r="D107" s="248">
        <v>1980016</v>
      </c>
      <c r="E107" s="248">
        <v>2040295</v>
      </c>
      <c r="F107" s="248">
        <v>2097556</v>
      </c>
      <c r="G107" s="248">
        <v>2421013</v>
      </c>
      <c r="H107" s="248">
        <v>0</v>
      </c>
      <c r="I107" s="242" t="s">
        <v>867</v>
      </c>
      <c r="J107" s="242" t="s">
        <v>867</v>
      </c>
      <c r="L107" s="218">
        <v>14988</v>
      </c>
      <c r="M107" s="218">
        <v>10779</v>
      </c>
      <c r="N107" s="218">
        <v>6253</v>
      </c>
      <c r="O107" s="218">
        <v>8603</v>
      </c>
      <c r="P107" s="229">
        <v>0</v>
      </c>
      <c r="Q107" s="218">
        <v>14988</v>
      </c>
      <c r="R107" s="218">
        <v>10779</v>
      </c>
      <c r="S107" s="218">
        <v>6253</v>
      </c>
      <c r="T107" s="218">
        <v>8603</v>
      </c>
      <c r="U107" s="218">
        <v>0</v>
      </c>
      <c r="V107" s="1">
        <v>0.0078</v>
      </c>
      <c r="W107" s="1">
        <v>0.0054</v>
      </c>
      <c r="X107" s="1">
        <v>0.0031</v>
      </c>
      <c r="Y107" s="1">
        <v>0.0041</v>
      </c>
      <c r="Z107" s="1">
        <v>0</v>
      </c>
      <c r="AB107" s="1">
        <v>0.0042</v>
      </c>
      <c r="AC107" s="1">
        <v>0.0042</v>
      </c>
      <c r="AE107" s="1">
        <v>0.0054</v>
      </c>
      <c r="AF107" s="1">
        <v>0.0036</v>
      </c>
      <c r="AG107" s="1">
        <v>0.0018000000000000004</v>
      </c>
      <c r="AI107" s="1">
        <v>0.0042</v>
      </c>
      <c r="AJ107" s="218">
        <v>9331</v>
      </c>
    </row>
    <row r="108" spans="1:36" ht="12.75">
      <c r="A108" s="167">
        <v>99</v>
      </c>
      <c r="B108" s="168" t="s">
        <v>544</v>
      </c>
      <c r="C108" s="248">
        <v>36800475</v>
      </c>
      <c r="D108" s="248">
        <v>38563873</v>
      </c>
      <c r="E108" s="248">
        <v>40615130</v>
      </c>
      <c r="F108" s="248">
        <v>42582722</v>
      </c>
      <c r="G108" s="248">
        <v>45237199</v>
      </c>
      <c r="H108" s="248">
        <v>47576229</v>
      </c>
      <c r="I108" s="242" t="s">
        <v>884</v>
      </c>
      <c r="J108" s="242" t="s">
        <v>867</v>
      </c>
      <c r="L108" s="218">
        <v>647700</v>
      </c>
      <c r="M108" s="218">
        <v>1087160</v>
      </c>
      <c r="N108" s="218">
        <v>952214</v>
      </c>
      <c r="O108" s="218">
        <v>1589909</v>
      </c>
      <c r="P108" s="229">
        <v>1208100</v>
      </c>
      <c r="Q108" s="218">
        <v>647700</v>
      </c>
      <c r="R108" s="218">
        <v>1087160</v>
      </c>
      <c r="S108" s="218">
        <v>952214</v>
      </c>
      <c r="T108" s="218">
        <v>1589909</v>
      </c>
      <c r="U108" s="218">
        <v>1208100</v>
      </c>
      <c r="V108" s="1">
        <v>0.0176</v>
      </c>
      <c r="W108" s="1">
        <v>0.0282</v>
      </c>
      <c r="X108" s="1">
        <v>0.0234</v>
      </c>
      <c r="Y108" s="1">
        <v>0.0373</v>
      </c>
      <c r="Z108" s="1">
        <v>0.0267</v>
      </c>
      <c r="AB108" s="1">
        <v>0.0291</v>
      </c>
      <c r="AC108" s="1">
        <v>0.0261</v>
      </c>
      <c r="AE108" s="1">
        <v>0.0373</v>
      </c>
      <c r="AF108" s="1">
        <v>0.0251</v>
      </c>
      <c r="AG108" s="1">
        <v>0.012199999999999999</v>
      </c>
      <c r="AI108" s="1">
        <v>0.0291</v>
      </c>
      <c r="AJ108" s="218">
        <v>1384468</v>
      </c>
    </row>
    <row r="109" spans="1:36" ht="12.75">
      <c r="A109" s="167">
        <v>100</v>
      </c>
      <c r="B109" s="168" t="s">
        <v>545</v>
      </c>
      <c r="C109" s="248">
        <v>164167273</v>
      </c>
      <c r="D109" s="248">
        <v>169222943</v>
      </c>
      <c r="E109" s="248">
        <v>175527068</v>
      </c>
      <c r="F109" s="248">
        <v>183070364</v>
      </c>
      <c r="G109" s="248">
        <v>200985321</v>
      </c>
      <c r="H109" s="248">
        <v>198845456</v>
      </c>
      <c r="I109" s="242" t="s">
        <v>884</v>
      </c>
      <c r="J109" s="242" t="s">
        <v>867</v>
      </c>
      <c r="L109" s="218">
        <v>951488</v>
      </c>
      <c r="M109" s="218">
        <v>2073552</v>
      </c>
      <c r="N109" s="218">
        <v>3155119</v>
      </c>
      <c r="O109" s="218">
        <v>3202598</v>
      </c>
      <c r="P109" s="229">
        <v>3224492</v>
      </c>
      <c r="Q109" s="218">
        <v>951488</v>
      </c>
      <c r="R109" s="218">
        <v>2073552</v>
      </c>
      <c r="S109" s="218">
        <v>3155119</v>
      </c>
      <c r="T109" s="218">
        <v>3202598</v>
      </c>
      <c r="U109" s="218">
        <v>3224492</v>
      </c>
      <c r="V109" s="1">
        <v>0.0058</v>
      </c>
      <c r="W109" s="1">
        <v>0.0123</v>
      </c>
      <c r="X109" s="1">
        <v>0.018</v>
      </c>
      <c r="Y109" s="1">
        <v>0.0175</v>
      </c>
      <c r="Z109" s="1">
        <v>0.016</v>
      </c>
      <c r="AB109" s="1">
        <v>0.0172</v>
      </c>
      <c r="AC109" s="1">
        <v>0.0153</v>
      </c>
      <c r="AE109" s="1">
        <v>0.018</v>
      </c>
      <c r="AF109" s="1">
        <v>0.0168</v>
      </c>
      <c r="AG109" s="1">
        <v>0.0011999999999999997</v>
      </c>
      <c r="AI109" s="1">
        <v>0.0172</v>
      </c>
      <c r="AJ109" s="218">
        <v>3420142</v>
      </c>
    </row>
    <row r="110" spans="1:36" ht="12.75">
      <c r="A110" s="167">
        <v>101</v>
      </c>
      <c r="B110" s="168" t="s">
        <v>546</v>
      </c>
      <c r="C110" s="248">
        <v>56593520</v>
      </c>
      <c r="D110" s="248">
        <v>58724454</v>
      </c>
      <c r="E110" s="248">
        <v>61012570</v>
      </c>
      <c r="F110" s="248">
        <v>63723420</v>
      </c>
      <c r="G110" s="248">
        <v>70168037</v>
      </c>
      <c r="H110" s="248">
        <v>69981489</v>
      </c>
      <c r="I110" s="242" t="s">
        <v>897</v>
      </c>
      <c r="J110" s="242" t="s">
        <v>867</v>
      </c>
      <c r="L110" s="218">
        <v>716096</v>
      </c>
      <c r="M110" s="218">
        <v>820004</v>
      </c>
      <c r="N110" s="218">
        <v>1185535</v>
      </c>
      <c r="O110" s="218">
        <v>1479602</v>
      </c>
      <c r="P110" s="229">
        <v>1515478</v>
      </c>
      <c r="Q110" s="218">
        <v>716096</v>
      </c>
      <c r="R110" s="218">
        <v>820004</v>
      </c>
      <c r="S110" s="218">
        <v>1185535</v>
      </c>
      <c r="T110" s="218">
        <v>1479602</v>
      </c>
      <c r="U110" s="218">
        <v>1515478</v>
      </c>
      <c r="V110" s="1">
        <v>0.0127</v>
      </c>
      <c r="W110" s="1">
        <v>0.014</v>
      </c>
      <c r="X110" s="1">
        <v>0.0194</v>
      </c>
      <c r="Y110" s="1">
        <v>0.0232</v>
      </c>
      <c r="Z110" s="1">
        <v>0.0216</v>
      </c>
      <c r="AB110" s="1">
        <v>0.0214</v>
      </c>
      <c r="AC110" s="1">
        <v>0.0183</v>
      </c>
      <c r="AE110" s="1">
        <v>0.0232</v>
      </c>
      <c r="AF110" s="1">
        <v>0.0205</v>
      </c>
      <c r="AG110" s="1">
        <v>0.0026999999999999975</v>
      </c>
      <c r="AI110" s="1">
        <v>0.0214</v>
      </c>
      <c r="AJ110" s="218">
        <v>1497604</v>
      </c>
    </row>
    <row r="111" spans="1:36" ht="12.75">
      <c r="A111" s="167">
        <v>102</v>
      </c>
      <c r="B111" s="168" t="s">
        <v>547</v>
      </c>
      <c r="C111" s="248">
        <v>15875415</v>
      </c>
      <c r="D111" s="248">
        <v>16889666</v>
      </c>
      <c r="E111" s="248">
        <v>17656495</v>
      </c>
      <c r="F111" s="248">
        <v>18459630</v>
      </c>
      <c r="G111" s="248">
        <v>19501997</v>
      </c>
      <c r="H111" s="248">
        <v>20288107</v>
      </c>
      <c r="I111" s="242" t="s">
        <v>867</v>
      </c>
      <c r="J111" s="242" t="s">
        <v>867</v>
      </c>
      <c r="L111" s="218">
        <v>617368</v>
      </c>
      <c r="M111" s="218">
        <v>344585</v>
      </c>
      <c r="N111" s="218">
        <v>361725</v>
      </c>
      <c r="O111" s="218">
        <v>580874</v>
      </c>
      <c r="P111" s="229">
        <v>298562</v>
      </c>
      <c r="Q111" s="218">
        <v>617368</v>
      </c>
      <c r="R111" s="218">
        <v>344585</v>
      </c>
      <c r="S111" s="218">
        <v>361725</v>
      </c>
      <c r="T111" s="218">
        <v>580874</v>
      </c>
      <c r="U111" s="218">
        <v>298562</v>
      </c>
      <c r="V111" s="1">
        <v>0.0389</v>
      </c>
      <c r="W111" s="1">
        <v>0.0204</v>
      </c>
      <c r="X111" s="1">
        <v>0.0205</v>
      </c>
      <c r="Y111" s="1">
        <v>0.0315</v>
      </c>
      <c r="Z111" s="1">
        <v>0.0153</v>
      </c>
      <c r="AB111" s="1">
        <v>0.0224</v>
      </c>
      <c r="AC111" s="1">
        <v>0.0187</v>
      </c>
      <c r="AE111" s="1">
        <v>0.0315</v>
      </c>
      <c r="AF111" s="1">
        <v>0.0179</v>
      </c>
      <c r="AG111" s="1">
        <v>0.013600000000000001</v>
      </c>
      <c r="AI111" s="1">
        <v>0.0224</v>
      </c>
      <c r="AJ111" s="218">
        <v>454454</v>
      </c>
    </row>
    <row r="112" spans="1:36" ht="12.75">
      <c r="A112" s="167">
        <v>103</v>
      </c>
      <c r="B112" s="168" t="s">
        <v>548</v>
      </c>
      <c r="C112" s="248">
        <v>21461493</v>
      </c>
      <c r="D112" s="248">
        <v>22612309</v>
      </c>
      <c r="E112" s="248">
        <v>23528443</v>
      </c>
      <c r="F112" s="248">
        <v>24781672</v>
      </c>
      <c r="G112" s="248">
        <v>25888215</v>
      </c>
      <c r="H112" s="248">
        <v>27018062</v>
      </c>
      <c r="I112" s="242" t="s">
        <v>904</v>
      </c>
      <c r="J112" s="242" t="s">
        <v>867</v>
      </c>
      <c r="L112" s="218">
        <v>607127</v>
      </c>
      <c r="M112" s="218">
        <v>350826</v>
      </c>
      <c r="N112" s="218">
        <v>659728</v>
      </c>
      <c r="O112" s="218">
        <v>468194</v>
      </c>
      <c r="P112" s="229">
        <v>482642</v>
      </c>
      <c r="Q112" s="218">
        <v>607127</v>
      </c>
      <c r="R112" s="218">
        <v>350826</v>
      </c>
      <c r="S112" s="218">
        <v>659728</v>
      </c>
      <c r="T112" s="218">
        <v>468194</v>
      </c>
      <c r="U112" s="218">
        <v>482642</v>
      </c>
      <c r="V112" s="1">
        <v>0.0283</v>
      </c>
      <c r="W112" s="1">
        <v>0.0155</v>
      </c>
      <c r="X112" s="1">
        <v>0.028</v>
      </c>
      <c r="Y112" s="1">
        <v>0.0189</v>
      </c>
      <c r="Z112" s="1">
        <v>0.0186</v>
      </c>
      <c r="AB112" s="1">
        <v>0.0218</v>
      </c>
      <c r="AC112" s="1">
        <v>0.0177</v>
      </c>
      <c r="AE112" s="1">
        <v>0.028</v>
      </c>
      <c r="AF112" s="1">
        <v>0.0188</v>
      </c>
      <c r="AG112" s="1">
        <v>0.0092</v>
      </c>
      <c r="AI112" s="1">
        <v>0.0218</v>
      </c>
      <c r="AJ112" s="218">
        <v>588994</v>
      </c>
    </row>
    <row r="113" spans="1:36" ht="12.75">
      <c r="A113" s="167">
        <v>104</v>
      </c>
      <c r="B113" s="168" t="s">
        <v>549</v>
      </c>
      <c r="C113" s="248">
        <v>2416331</v>
      </c>
      <c r="D113" s="248">
        <v>2492418</v>
      </c>
      <c r="E113" s="248">
        <v>2566119</v>
      </c>
      <c r="F113" s="248">
        <v>2654425</v>
      </c>
      <c r="G113" s="248">
        <v>4048826</v>
      </c>
      <c r="H113" s="248">
        <v>3063266</v>
      </c>
      <c r="I113" s="242" t="s">
        <v>867</v>
      </c>
      <c r="J113" s="242" t="s">
        <v>867</v>
      </c>
      <c r="L113" s="218">
        <v>15679</v>
      </c>
      <c r="M113" s="218">
        <v>11390</v>
      </c>
      <c r="N113" s="218">
        <v>24153</v>
      </c>
      <c r="O113" s="218">
        <v>29276</v>
      </c>
      <c r="P113" s="229">
        <v>29452</v>
      </c>
      <c r="Q113" s="218">
        <v>15679</v>
      </c>
      <c r="R113" s="218">
        <v>11390</v>
      </c>
      <c r="S113" s="218">
        <v>24153</v>
      </c>
      <c r="T113" s="218">
        <v>29276</v>
      </c>
      <c r="U113" s="218">
        <v>29452</v>
      </c>
      <c r="V113" s="1">
        <v>0.0065</v>
      </c>
      <c r="W113" s="1">
        <v>0.0046</v>
      </c>
      <c r="X113" s="1">
        <v>0.0094</v>
      </c>
      <c r="Y113" s="1">
        <v>0.011</v>
      </c>
      <c r="Z113" s="1">
        <v>0.0073</v>
      </c>
      <c r="AB113" s="1">
        <v>0.0092</v>
      </c>
      <c r="AC113" s="1">
        <v>0.0071</v>
      </c>
      <c r="AE113" s="1">
        <v>0.011</v>
      </c>
      <c r="AF113" s="1">
        <v>0.0084</v>
      </c>
      <c r="AG113" s="1">
        <v>0.0026</v>
      </c>
      <c r="AI113" s="1">
        <v>0.0092</v>
      </c>
      <c r="AJ113" s="218">
        <v>28182</v>
      </c>
    </row>
    <row r="114" spans="1:36" ht="12.75">
      <c r="A114" s="167">
        <v>105</v>
      </c>
      <c r="B114" s="168" t="s">
        <v>550</v>
      </c>
      <c r="C114" s="248">
        <v>14090337</v>
      </c>
      <c r="D114" s="248">
        <v>14591882</v>
      </c>
      <c r="E114" s="248">
        <v>15120657</v>
      </c>
      <c r="F114" s="248">
        <v>15743947</v>
      </c>
      <c r="G114" s="248">
        <v>17932673</v>
      </c>
      <c r="H114" s="248">
        <v>17134034</v>
      </c>
      <c r="I114" s="242" t="s">
        <v>867</v>
      </c>
      <c r="J114" s="242" t="s">
        <v>867</v>
      </c>
      <c r="K114" s="175"/>
      <c r="L114" s="218">
        <v>149287</v>
      </c>
      <c r="M114" s="218">
        <v>163978</v>
      </c>
      <c r="N114" s="218">
        <v>245244</v>
      </c>
      <c r="O114" s="218">
        <v>319837</v>
      </c>
      <c r="P114" s="229">
        <v>157217</v>
      </c>
      <c r="Q114" s="218">
        <v>149287</v>
      </c>
      <c r="R114" s="218">
        <v>163978</v>
      </c>
      <c r="S114" s="218">
        <v>245244</v>
      </c>
      <c r="T114" s="218">
        <v>319837</v>
      </c>
      <c r="U114" s="218">
        <v>157217</v>
      </c>
      <c r="V114" s="1">
        <v>0.0106</v>
      </c>
      <c r="W114" s="1">
        <v>0.0112</v>
      </c>
      <c r="X114" s="1">
        <v>0.0162</v>
      </c>
      <c r="Y114" s="1">
        <v>0.0203</v>
      </c>
      <c r="Z114" s="1">
        <v>0.0088</v>
      </c>
      <c r="AB114" s="1">
        <v>0.0151</v>
      </c>
      <c r="AC114" s="1">
        <v>0.0121</v>
      </c>
      <c r="AE114" s="1">
        <v>0.0203</v>
      </c>
      <c r="AF114" s="1">
        <v>0.0125</v>
      </c>
      <c r="AG114" s="1">
        <v>0.007799999999999998</v>
      </c>
      <c r="AI114" s="1">
        <v>0.0151</v>
      </c>
      <c r="AJ114" s="218">
        <v>258724</v>
      </c>
    </row>
    <row r="115" spans="1:36" ht="12.75">
      <c r="A115" s="167">
        <v>106</v>
      </c>
      <c r="B115" s="168" t="s">
        <v>551</v>
      </c>
      <c r="C115" s="248">
        <v>2119149</v>
      </c>
      <c r="D115" s="248">
        <v>2212106</v>
      </c>
      <c r="E115" s="248">
        <v>2328351</v>
      </c>
      <c r="F115" s="248">
        <v>2458541</v>
      </c>
      <c r="G115" s="248">
        <v>2747123</v>
      </c>
      <c r="H115" s="248">
        <v>0</v>
      </c>
      <c r="I115" s="242" t="s">
        <v>867</v>
      </c>
      <c r="J115" s="242" t="s">
        <v>867</v>
      </c>
      <c r="L115" s="218">
        <v>39979</v>
      </c>
      <c r="M115" s="218">
        <v>60943</v>
      </c>
      <c r="N115" s="218">
        <v>71810</v>
      </c>
      <c r="O115" s="218">
        <v>32823</v>
      </c>
      <c r="P115" s="229">
        <v>0</v>
      </c>
      <c r="Q115" s="218">
        <v>39979</v>
      </c>
      <c r="R115" s="218">
        <v>60943</v>
      </c>
      <c r="S115" s="218">
        <v>71810</v>
      </c>
      <c r="T115" s="218">
        <v>32823</v>
      </c>
      <c r="U115" s="218">
        <v>0</v>
      </c>
      <c r="V115" s="1">
        <v>0.0189</v>
      </c>
      <c r="W115" s="1">
        <v>0.0275</v>
      </c>
      <c r="X115" s="1">
        <v>0.0308</v>
      </c>
      <c r="Y115" s="1">
        <v>0.0134</v>
      </c>
      <c r="Z115" s="1">
        <v>0</v>
      </c>
      <c r="AB115" s="1">
        <v>0.0239</v>
      </c>
      <c r="AC115" s="1">
        <v>0.0199</v>
      </c>
      <c r="AE115" s="1">
        <v>0.0308</v>
      </c>
      <c r="AF115" s="1">
        <v>0.0205</v>
      </c>
      <c r="AG115" s="1">
        <v>0.0103</v>
      </c>
      <c r="AI115" s="1">
        <v>0.0239</v>
      </c>
      <c r="AJ115" s="218">
        <v>63996</v>
      </c>
    </row>
    <row r="116" spans="1:36" ht="12.75">
      <c r="A116" s="167">
        <v>107</v>
      </c>
      <c r="B116" s="168" t="s">
        <v>552</v>
      </c>
      <c r="C116" s="248">
        <v>65537176</v>
      </c>
      <c r="D116" s="248">
        <v>67991888</v>
      </c>
      <c r="E116" s="248">
        <v>70726400</v>
      </c>
      <c r="F116" s="248">
        <v>73445650</v>
      </c>
      <c r="G116" s="248">
        <v>76265313</v>
      </c>
      <c r="H116" s="248">
        <v>79051706</v>
      </c>
      <c r="I116" s="242" t="s">
        <v>867</v>
      </c>
      <c r="J116" s="242" t="s">
        <v>867</v>
      </c>
      <c r="L116" s="218">
        <v>816283</v>
      </c>
      <c r="M116" s="218">
        <v>1034715</v>
      </c>
      <c r="N116" s="218">
        <v>951090</v>
      </c>
      <c r="O116" s="218">
        <v>983522</v>
      </c>
      <c r="P116" s="229">
        <v>879760</v>
      </c>
      <c r="Q116" s="218">
        <v>816283</v>
      </c>
      <c r="R116" s="218">
        <v>1034715</v>
      </c>
      <c r="S116" s="218">
        <v>951090</v>
      </c>
      <c r="T116" s="218">
        <v>983522</v>
      </c>
      <c r="U116" s="218">
        <v>879760</v>
      </c>
      <c r="V116" s="1">
        <v>0.0125</v>
      </c>
      <c r="W116" s="1">
        <v>0.0152</v>
      </c>
      <c r="X116" s="1">
        <v>0.0134</v>
      </c>
      <c r="Y116" s="1">
        <v>0.0134</v>
      </c>
      <c r="Z116" s="1">
        <v>0.0115</v>
      </c>
      <c r="AB116" s="1">
        <v>0.0128</v>
      </c>
      <c r="AC116" s="1">
        <v>0.0128</v>
      </c>
      <c r="AE116" s="1">
        <v>0.0134</v>
      </c>
      <c r="AF116" s="1">
        <v>0.0125</v>
      </c>
      <c r="AG116" s="1">
        <v>0.0008999999999999998</v>
      </c>
      <c r="AI116" s="1">
        <v>0.0128</v>
      </c>
      <c r="AJ116" s="218">
        <v>1011862</v>
      </c>
    </row>
    <row r="117" spans="1:36" ht="12.75">
      <c r="A117" s="167">
        <v>108</v>
      </c>
      <c r="B117" s="168" t="s">
        <v>553</v>
      </c>
      <c r="C117" s="248">
        <v>1982042</v>
      </c>
      <c r="D117" s="248">
        <v>2041414</v>
      </c>
      <c r="E117" s="248">
        <v>2104870</v>
      </c>
      <c r="F117" s="248">
        <v>2183303</v>
      </c>
      <c r="G117" s="248">
        <v>2282872</v>
      </c>
      <c r="H117" s="248">
        <v>2361373</v>
      </c>
      <c r="I117" s="242" t="s">
        <v>867</v>
      </c>
      <c r="J117" s="242" t="s">
        <v>867</v>
      </c>
      <c r="L117" s="218">
        <v>9821</v>
      </c>
      <c r="M117" s="218">
        <v>12421</v>
      </c>
      <c r="N117" s="218">
        <v>25811</v>
      </c>
      <c r="O117" s="218">
        <v>44986</v>
      </c>
      <c r="P117" s="229">
        <v>21429</v>
      </c>
      <c r="Q117" s="218">
        <v>9821</v>
      </c>
      <c r="R117" s="218">
        <v>12421</v>
      </c>
      <c r="S117" s="218">
        <v>25811</v>
      </c>
      <c r="T117" s="218">
        <v>44986</v>
      </c>
      <c r="U117" s="218">
        <v>21429</v>
      </c>
      <c r="V117" s="1">
        <v>0.005</v>
      </c>
      <c r="W117" s="1">
        <v>0.0061</v>
      </c>
      <c r="X117" s="1">
        <v>0.0123</v>
      </c>
      <c r="Y117" s="1">
        <v>0.0206</v>
      </c>
      <c r="Z117" s="1">
        <v>0.0094</v>
      </c>
      <c r="AB117" s="1">
        <v>0.0141</v>
      </c>
      <c r="AC117" s="1">
        <v>0.0093</v>
      </c>
      <c r="AE117" s="1">
        <v>0.0206</v>
      </c>
      <c r="AF117" s="1">
        <v>0.0109</v>
      </c>
      <c r="AG117" s="1">
        <v>0.0097</v>
      </c>
      <c r="AI117" s="1">
        <v>0.0141</v>
      </c>
      <c r="AJ117" s="218">
        <v>33295</v>
      </c>
    </row>
    <row r="118" spans="1:36" ht="12.75">
      <c r="A118" s="167">
        <v>109</v>
      </c>
      <c r="B118" s="168" t="s">
        <v>554</v>
      </c>
      <c r="C118" s="248">
        <v>443711</v>
      </c>
      <c r="D118" s="248">
        <v>457216</v>
      </c>
      <c r="E118" s="248">
        <v>469093</v>
      </c>
      <c r="F118" s="248">
        <v>480821</v>
      </c>
      <c r="G118" s="248">
        <v>699602</v>
      </c>
      <c r="H118" s="248">
        <v>0</v>
      </c>
      <c r="I118" s="242" t="s">
        <v>867</v>
      </c>
      <c r="J118" s="242" t="s">
        <v>867</v>
      </c>
      <c r="L118" s="218">
        <v>2412</v>
      </c>
      <c r="M118" s="218">
        <v>446</v>
      </c>
      <c r="N118" s="218">
        <v>0</v>
      </c>
      <c r="O118" s="218">
        <v>2921</v>
      </c>
      <c r="P118" s="229">
        <v>0</v>
      </c>
      <c r="Q118" s="218">
        <v>2412</v>
      </c>
      <c r="R118" s="218">
        <v>446</v>
      </c>
      <c r="S118" s="218">
        <v>0</v>
      </c>
      <c r="T118" s="218">
        <v>2921</v>
      </c>
      <c r="U118" s="218">
        <v>0</v>
      </c>
      <c r="V118" s="1">
        <v>0.0054</v>
      </c>
      <c r="W118" s="1">
        <v>0.001</v>
      </c>
      <c r="X118" s="1">
        <v>0</v>
      </c>
      <c r="Y118" s="1">
        <v>0.0061</v>
      </c>
      <c r="Z118" s="1">
        <v>0</v>
      </c>
      <c r="AB118" s="1">
        <v>0.0024</v>
      </c>
      <c r="AC118" s="1">
        <v>0.0021</v>
      </c>
      <c r="AE118" s="1">
        <v>0.0061</v>
      </c>
      <c r="AF118" s="1">
        <v>0.0005</v>
      </c>
      <c r="AG118" s="1">
        <v>0.005600000000000001</v>
      </c>
      <c r="AI118" s="1">
        <v>0.0024</v>
      </c>
      <c r="AJ118" s="218">
        <v>1222</v>
      </c>
    </row>
    <row r="119" spans="1:36" ht="12.75">
      <c r="A119" s="167">
        <v>110</v>
      </c>
      <c r="B119" s="168" t="s">
        <v>555</v>
      </c>
      <c r="C119" s="248">
        <v>28728435</v>
      </c>
      <c r="D119" s="248">
        <v>29834675</v>
      </c>
      <c r="E119" s="248">
        <v>31004015</v>
      </c>
      <c r="F119" s="248">
        <v>32325594</v>
      </c>
      <c r="G119" s="248">
        <v>36005923</v>
      </c>
      <c r="H119" s="248">
        <v>35307865</v>
      </c>
      <c r="I119" s="242" t="s">
        <v>898</v>
      </c>
      <c r="J119" s="242" t="s">
        <v>867</v>
      </c>
      <c r="L119" s="218">
        <v>388029</v>
      </c>
      <c r="M119" s="218">
        <v>420911</v>
      </c>
      <c r="N119" s="218">
        <v>546479</v>
      </c>
      <c r="O119" s="218">
        <v>718408</v>
      </c>
      <c r="P119" s="229">
        <v>609420</v>
      </c>
      <c r="Q119" s="218">
        <v>388029</v>
      </c>
      <c r="R119" s="218">
        <v>420911</v>
      </c>
      <c r="S119" s="218">
        <v>546479</v>
      </c>
      <c r="T119" s="218">
        <v>718408</v>
      </c>
      <c r="U119" s="218">
        <v>609420</v>
      </c>
      <c r="V119" s="1">
        <v>0.0135</v>
      </c>
      <c r="W119" s="1">
        <v>0.0141</v>
      </c>
      <c r="X119" s="1">
        <v>0.0176</v>
      </c>
      <c r="Y119" s="1">
        <v>0.0222</v>
      </c>
      <c r="Z119" s="1">
        <v>0.0169</v>
      </c>
      <c r="AB119" s="1">
        <v>0.0189</v>
      </c>
      <c r="AC119" s="1">
        <v>0.0162</v>
      </c>
      <c r="AE119" s="1">
        <v>0.0222</v>
      </c>
      <c r="AF119" s="1">
        <v>0.0173</v>
      </c>
      <c r="AG119" s="1">
        <v>0.004900000000000002</v>
      </c>
      <c r="AI119" s="1">
        <v>0.0189</v>
      </c>
      <c r="AJ119" s="218">
        <v>667319</v>
      </c>
    </row>
    <row r="120" spans="1:36" ht="12.75">
      <c r="A120" s="167">
        <v>111</v>
      </c>
      <c r="B120" s="168" t="s">
        <v>556</v>
      </c>
      <c r="C120" s="248">
        <v>9018902</v>
      </c>
      <c r="D120" s="248">
        <v>9330064</v>
      </c>
      <c r="E120" s="248">
        <v>9689236</v>
      </c>
      <c r="F120" s="248">
        <v>10075291</v>
      </c>
      <c r="G120" s="248">
        <v>11619470</v>
      </c>
      <c r="H120" s="248">
        <v>10976478</v>
      </c>
      <c r="I120" s="242" t="s">
        <v>867</v>
      </c>
      <c r="J120" s="242" t="s">
        <v>867</v>
      </c>
      <c r="L120" s="218">
        <v>81885</v>
      </c>
      <c r="M120" s="218">
        <v>125920</v>
      </c>
      <c r="N120" s="218">
        <v>143824</v>
      </c>
      <c r="O120" s="218">
        <v>153863</v>
      </c>
      <c r="P120" s="229">
        <v>203415</v>
      </c>
      <c r="Q120" s="218">
        <v>81885</v>
      </c>
      <c r="R120" s="218">
        <v>125920</v>
      </c>
      <c r="S120" s="218">
        <v>143824</v>
      </c>
      <c r="T120" s="218">
        <v>153863</v>
      </c>
      <c r="U120" s="218">
        <v>203415</v>
      </c>
      <c r="V120" s="1">
        <v>0.0091</v>
      </c>
      <c r="W120" s="1">
        <v>0.0135</v>
      </c>
      <c r="X120" s="1">
        <v>0.0148</v>
      </c>
      <c r="Y120" s="1">
        <v>0.0153</v>
      </c>
      <c r="Z120" s="1">
        <v>0.0175</v>
      </c>
      <c r="AB120" s="1">
        <v>0.0159</v>
      </c>
      <c r="AC120" s="1">
        <v>0.0145</v>
      </c>
      <c r="AE120" s="1">
        <v>0.0175</v>
      </c>
      <c r="AF120" s="1">
        <v>0.0151</v>
      </c>
      <c r="AG120" s="1">
        <v>0.002400000000000001</v>
      </c>
      <c r="AI120" s="1">
        <v>0.0159</v>
      </c>
      <c r="AJ120" s="218">
        <v>174526</v>
      </c>
    </row>
    <row r="121" spans="1:36" ht="12.75">
      <c r="A121" s="167">
        <v>112</v>
      </c>
      <c r="B121" s="168" t="s">
        <v>557</v>
      </c>
      <c r="C121" s="248">
        <v>2751865</v>
      </c>
      <c r="D121" s="248">
        <v>2855584</v>
      </c>
      <c r="E121" s="248">
        <v>2958230</v>
      </c>
      <c r="F121" s="248">
        <v>3074796</v>
      </c>
      <c r="G121" s="248">
        <v>3167565</v>
      </c>
      <c r="H121" s="248">
        <v>3261763</v>
      </c>
      <c r="I121" s="242" t="s">
        <v>867</v>
      </c>
      <c r="J121" s="242" t="s">
        <v>867</v>
      </c>
      <c r="L121" s="218">
        <v>34922</v>
      </c>
      <c r="M121" s="218">
        <v>31256</v>
      </c>
      <c r="N121" s="218">
        <v>42610</v>
      </c>
      <c r="O121" s="218">
        <v>15899</v>
      </c>
      <c r="P121" s="229">
        <v>15009</v>
      </c>
      <c r="Q121" s="218">
        <v>34922</v>
      </c>
      <c r="R121" s="218">
        <v>31256</v>
      </c>
      <c r="S121" s="218">
        <v>42610</v>
      </c>
      <c r="T121" s="218">
        <v>15899</v>
      </c>
      <c r="U121" s="218">
        <v>15009</v>
      </c>
      <c r="V121" s="1">
        <v>0.0127</v>
      </c>
      <c r="W121" s="1">
        <v>0.0109</v>
      </c>
      <c r="X121" s="1">
        <v>0.0144</v>
      </c>
      <c r="Y121" s="1">
        <v>0.0052</v>
      </c>
      <c r="Z121" s="1">
        <v>0.0047</v>
      </c>
      <c r="AB121" s="1">
        <v>0.0081</v>
      </c>
      <c r="AC121" s="1">
        <v>0.0069</v>
      </c>
      <c r="AE121" s="1">
        <v>0.0144</v>
      </c>
      <c r="AF121" s="1">
        <v>0.005</v>
      </c>
      <c r="AG121" s="1">
        <v>0.009399999999999999</v>
      </c>
      <c r="AI121" s="1">
        <v>0.0081</v>
      </c>
      <c r="AJ121" s="218">
        <v>26420</v>
      </c>
    </row>
    <row r="122" spans="1:36" ht="12.75">
      <c r="A122" s="167">
        <v>113</v>
      </c>
      <c r="B122" s="168" t="s">
        <v>558</v>
      </c>
      <c r="C122" s="248">
        <v>18414740</v>
      </c>
      <c r="D122" s="248">
        <v>19125974</v>
      </c>
      <c r="E122" s="248">
        <v>19847630</v>
      </c>
      <c r="F122" s="248">
        <v>20877814</v>
      </c>
      <c r="G122" s="248">
        <v>21717815</v>
      </c>
      <c r="H122" s="248">
        <v>22803152</v>
      </c>
      <c r="I122" s="242" t="s">
        <v>867</v>
      </c>
      <c r="J122" s="242" t="s">
        <v>867</v>
      </c>
      <c r="L122" s="218">
        <v>250865</v>
      </c>
      <c r="M122" s="218">
        <v>243507</v>
      </c>
      <c r="N122" s="218">
        <v>533993</v>
      </c>
      <c r="O122" s="218">
        <v>318056</v>
      </c>
      <c r="P122" s="229">
        <v>542392</v>
      </c>
      <c r="Q122" s="218">
        <v>250865</v>
      </c>
      <c r="R122" s="218">
        <v>243507</v>
      </c>
      <c r="S122" s="218">
        <v>533993</v>
      </c>
      <c r="T122" s="218">
        <v>318056</v>
      </c>
      <c r="U122" s="218">
        <v>542392</v>
      </c>
      <c r="V122" s="1">
        <v>0.0136</v>
      </c>
      <c r="W122" s="1">
        <v>0.0127</v>
      </c>
      <c r="X122" s="1">
        <v>0.0269</v>
      </c>
      <c r="Y122" s="1">
        <v>0.0152</v>
      </c>
      <c r="Z122" s="1">
        <v>0.025</v>
      </c>
      <c r="AB122" s="1">
        <v>0.0224</v>
      </c>
      <c r="AC122" s="1">
        <v>0.0176</v>
      </c>
      <c r="AE122" s="1">
        <v>0.0269</v>
      </c>
      <c r="AF122" s="1">
        <v>0.0201</v>
      </c>
      <c r="AG122" s="1">
        <v>0.0068000000000000005</v>
      </c>
      <c r="AI122" s="1">
        <v>0.0224</v>
      </c>
      <c r="AJ122" s="218">
        <v>510791</v>
      </c>
    </row>
    <row r="123" spans="1:36" ht="12.75">
      <c r="A123" s="167">
        <v>114</v>
      </c>
      <c r="B123" s="168" t="s">
        <v>559</v>
      </c>
      <c r="C123" s="248">
        <v>27979293</v>
      </c>
      <c r="D123" s="248">
        <v>29088817</v>
      </c>
      <c r="E123" s="248">
        <v>30219063</v>
      </c>
      <c r="F123" s="248">
        <v>31550523</v>
      </c>
      <c r="G123" s="248">
        <v>33175019</v>
      </c>
      <c r="H123" s="248">
        <v>34278055</v>
      </c>
      <c r="I123" s="242" t="s">
        <v>894</v>
      </c>
      <c r="J123" s="242" t="s">
        <v>867</v>
      </c>
      <c r="L123" s="218">
        <v>410042</v>
      </c>
      <c r="M123" s="218">
        <v>403026</v>
      </c>
      <c r="N123" s="218">
        <v>575983</v>
      </c>
      <c r="O123" s="218">
        <v>835733</v>
      </c>
      <c r="P123" s="229">
        <v>273661</v>
      </c>
      <c r="Q123" s="218">
        <v>410042</v>
      </c>
      <c r="R123" s="218">
        <v>403026</v>
      </c>
      <c r="S123" s="218">
        <v>575983</v>
      </c>
      <c r="T123" s="218">
        <v>835733</v>
      </c>
      <c r="U123" s="218">
        <v>273661</v>
      </c>
      <c r="V123" s="1">
        <v>0.0147</v>
      </c>
      <c r="W123" s="1">
        <v>0.0139</v>
      </c>
      <c r="X123" s="1">
        <v>0.0191</v>
      </c>
      <c r="Y123" s="1">
        <v>0.0265</v>
      </c>
      <c r="Z123" s="1">
        <v>0.0082</v>
      </c>
      <c r="AB123" s="1">
        <v>0.0179</v>
      </c>
      <c r="AC123" s="1">
        <v>0.0137</v>
      </c>
      <c r="AE123" s="1">
        <v>0.0265</v>
      </c>
      <c r="AF123" s="1">
        <v>0.0137</v>
      </c>
      <c r="AG123" s="1">
        <v>0.012799999999999999</v>
      </c>
      <c r="AI123" s="1">
        <v>0.0179</v>
      </c>
      <c r="AJ123" s="218">
        <v>613577</v>
      </c>
    </row>
    <row r="124" spans="1:36" ht="12.75">
      <c r="A124" s="167">
        <v>115</v>
      </c>
      <c r="B124" s="168" t="s">
        <v>560</v>
      </c>
      <c r="C124" s="248">
        <v>22143053</v>
      </c>
      <c r="D124" s="248">
        <v>23181809</v>
      </c>
      <c r="E124" s="248">
        <v>24138372</v>
      </c>
      <c r="F124" s="248">
        <v>25187945</v>
      </c>
      <c r="G124" s="248">
        <v>29360224</v>
      </c>
      <c r="H124" s="248">
        <v>27536957</v>
      </c>
      <c r="I124" s="242" t="s">
        <v>886</v>
      </c>
      <c r="J124" s="242" t="s">
        <v>867</v>
      </c>
      <c r="L124" s="218">
        <v>485180</v>
      </c>
      <c r="M124" s="218">
        <v>377018</v>
      </c>
      <c r="N124" s="218">
        <v>446114</v>
      </c>
      <c r="O124" s="218">
        <v>504944</v>
      </c>
      <c r="P124" s="229">
        <v>556305</v>
      </c>
      <c r="Q124" s="218">
        <v>485180</v>
      </c>
      <c r="R124" s="218">
        <v>377018</v>
      </c>
      <c r="S124" s="218">
        <v>446114</v>
      </c>
      <c r="T124" s="218">
        <v>504944</v>
      </c>
      <c r="U124" s="218">
        <v>556305</v>
      </c>
      <c r="V124" s="1">
        <v>0.0219</v>
      </c>
      <c r="W124" s="1">
        <v>0.0163</v>
      </c>
      <c r="X124" s="1">
        <v>0.0185</v>
      </c>
      <c r="Y124" s="1">
        <v>0.02</v>
      </c>
      <c r="Z124" s="1">
        <v>0.0189</v>
      </c>
      <c r="AB124" s="1">
        <v>0.0191</v>
      </c>
      <c r="AC124" s="1">
        <v>0.0179</v>
      </c>
      <c r="AE124" s="1">
        <v>0.02</v>
      </c>
      <c r="AF124" s="1">
        <v>0.0187</v>
      </c>
      <c r="AG124" s="1">
        <v>0.001299999999999999</v>
      </c>
      <c r="AI124" s="1">
        <v>0.0191</v>
      </c>
      <c r="AJ124" s="218">
        <v>525956</v>
      </c>
    </row>
    <row r="125" spans="1:36" ht="12.75">
      <c r="A125" s="167">
        <v>116</v>
      </c>
      <c r="B125" s="168" t="s">
        <v>561</v>
      </c>
      <c r="C125" s="248">
        <v>9762861</v>
      </c>
      <c r="D125" s="248">
        <v>10140481</v>
      </c>
      <c r="E125" s="248">
        <v>10510707</v>
      </c>
      <c r="F125" s="248">
        <v>10920875</v>
      </c>
      <c r="G125" s="248">
        <v>13441118</v>
      </c>
      <c r="H125" s="248">
        <v>11777343</v>
      </c>
      <c r="I125" s="242" t="s">
        <v>884</v>
      </c>
      <c r="J125" s="242" t="s">
        <v>867</v>
      </c>
      <c r="L125" s="218">
        <v>133549</v>
      </c>
      <c r="M125" s="218">
        <v>116714</v>
      </c>
      <c r="N125" s="218">
        <v>147401</v>
      </c>
      <c r="O125" s="218">
        <v>159268</v>
      </c>
      <c r="P125" s="229">
        <v>140349</v>
      </c>
      <c r="Q125" s="218">
        <v>133549</v>
      </c>
      <c r="R125" s="218">
        <v>116714</v>
      </c>
      <c r="S125" s="218">
        <v>147401</v>
      </c>
      <c r="T125" s="218">
        <v>159268</v>
      </c>
      <c r="U125" s="218">
        <v>140349</v>
      </c>
      <c r="V125" s="1">
        <v>0.0137</v>
      </c>
      <c r="W125" s="1">
        <v>0.0115</v>
      </c>
      <c r="X125" s="1">
        <v>0.014</v>
      </c>
      <c r="Y125" s="1">
        <v>0.0146</v>
      </c>
      <c r="Z125" s="1">
        <v>0.0104</v>
      </c>
      <c r="AB125" s="1">
        <v>0.013</v>
      </c>
      <c r="AC125" s="1">
        <v>0.012</v>
      </c>
      <c r="AE125" s="1">
        <v>0.0146</v>
      </c>
      <c r="AF125" s="1">
        <v>0.0122</v>
      </c>
      <c r="AG125" s="1">
        <v>0.0023999999999999994</v>
      </c>
      <c r="AI125" s="1">
        <v>0.013</v>
      </c>
      <c r="AJ125" s="218">
        <v>153105</v>
      </c>
    </row>
    <row r="126" spans="1:36" ht="12.75">
      <c r="A126" s="167">
        <v>117</v>
      </c>
      <c r="B126" s="168" t="s">
        <v>562</v>
      </c>
      <c r="C126" s="248">
        <v>8988144</v>
      </c>
      <c r="D126" s="248">
        <v>9359333</v>
      </c>
      <c r="E126" s="248">
        <v>9718621</v>
      </c>
      <c r="F126" s="248">
        <v>10157691</v>
      </c>
      <c r="G126" s="248">
        <v>10576297</v>
      </c>
      <c r="H126" s="248">
        <v>11032660</v>
      </c>
      <c r="I126" s="242" t="s">
        <v>888</v>
      </c>
      <c r="J126" s="242" t="s">
        <v>867</v>
      </c>
      <c r="L126" s="218">
        <v>146485</v>
      </c>
      <c r="M126" s="218">
        <v>125305</v>
      </c>
      <c r="N126" s="218">
        <v>194694</v>
      </c>
      <c r="O126" s="218">
        <v>164664</v>
      </c>
      <c r="P126" s="229">
        <v>191930</v>
      </c>
      <c r="Q126" s="218">
        <v>146485</v>
      </c>
      <c r="R126" s="218">
        <v>125305</v>
      </c>
      <c r="S126" s="218">
        <v>194694</v>
      </c>
      <c r="T126" s="218">
        <v>164664</v>
      </c>
      <c r="U126" s="218">
        <v>191930</v>
      </c>
      <c r="V126" s="1">
        <v>0.0163</v>
      </c>
      <c r="W126" s="1">
        <v>0.0134</v>
      </c>
      <c r="X126" s="1">
        <v>0.02</v>
      </c>
      <c r="Y126" s="1">
        <v>0.0162</v>
      </c>
      <c r="Z126" s="1">
        <v>0.0181</v>
      </c>
      <c r="AB126" s="1">
        <v>0.0181</v>
      </c>
      <c r="AC126" s="1">
        <v>0.0159</v>
      </c>
      <c r="AE126" s="1">
        <v>0.02</v>
      </c>
      <c r="AF126" s="1">
        <v>0.0172</v>
      </c>
      <c r="AG126" s="1">
        <v>0.0028000000000000004</v>
      </c>
      <c r="AI126" s="1">
        <v>0.0181</v>
      </c>
      <c r="AJ126" s="218">
        <v>199691</v>
      </c>
    </row>
    <row r="127" spans="1:36" ht="12.75">
      <c r="A127" s="167">
        <v>118</v>
      </c>
      <c r="B127" s="168" t="s">
        <v>563</v>
      </c>
      <c r="C127" s="248">
        <v>12544464</v>
      </c>
      <c r="D127" s="248">
        <v>13027836</v>
      </c>
      <c r="E127" s="248">
        <v>13561395</v>
      </c>
      <c r="F127" s="248">
        <v>14187352</v>
      </c>
      <c r="G127" s="248">
        <v>15617995</v>
      </c>
      <c r="H127" s="248">
        <v>15242239</v>
      </c>
      <c r="I127" s="242" t="s">
        <v>867</v>
      </c>
      <c r="J127" s="242" t="s">
        <v>867</v>
      </c>
      <c r="L127" s="218">
        <v>169760</v>
      </c>
      <c r="M127" s="218">
        <v>207863</v>
      </c>
      <c r="N127" s="218">
        <v>286922</v>
      </c>
      <c r="O127" s="218">
        <v>169008</v>
      </c>
      <c r="P127" s="229">
        <v>163419</v>
      </c>
      <c r="Q127" s="218">
        <v>169760</v>
      </c>
      <c r="R127" s="218">
        <v>207863</v>
      </c>
      <c r="S127" s="218">
        <v>286922</v>
      </c>
      <c r="T127" s="218">
        <v>169008</v>
      </c>
      <c r="U127" s="218">
        <v>163419</v>
      </c>
      <c r="V127" s="1">
        <v>0.0135</v>
      </c>
      <c r="W127" s="1">
        <v>0.016</v>
      </c>
      <c r="X127" s="1">
        <v>0.0212</v>
      </c>
      <c r="Y127" s="1">
        <v>0.0119</v>
      </c>
      <c r="Z127" s="1">
        <v>0.0105</v>
      </c>
      <c r="AB127" s="1">
        <v>0.0145</v>
      </c>
      <c r="AC127" s="1">
        <v>0.0128</v>
      </c>
      <c r="AE127" s="1">
        <v>0.0212</v>
      </c>
      <c r="AF127" s="1">
        <v>0.0112</v>
      </c>
      <c r="AG127" s="1">
        <v>0.01</v>
      </c>
      <c r="AI127" s="1">
        <v>0.0145</v>
      </c>
      <c r="AJ127" s="218">
        <v>221012</v>
      </c>
    </row>
    <row r="128" spans="1:36" ht="12.75">
      <c r="A128" s="167">
        <v>119</v>
      </c>
      <c r="B128" s="168" t="s">
        <v>564</v>
      </c>
      <c r="C128" s="248">
        <v>17355109</v>
      </c>
      <c r="D128" s="248">
        <v>17984227</v>
      </c>
      <c r="E128" s="248">
        <v>18679090</v>
      </c>
      <c r="F128" s="248">
        <v>19472979</v>
      </c>
      <c r="G128" s="248">
        <v>27198556</v>
      </c>
      <c r="H128" s="248">
        <v>20935674</v>
      </c>
      <c r="I128" s="242" t="s">
        <v>891</v>
      </c>
      <c r="J128" s="242" t="s">
        <v>867</v>
      </c>
      <c r="L128" s="218">
        <v>195240</v>
      </c>
      <c r="M128" s="218">
        <v>245257</v>
      </c>
      <c r="N128" s="218">
        <v>326912</v>
      </c>
      <c r="O128" s="218">
        <v>323081</v>
      </c>
      <c r="P128" s="229">
        <v>145718</v>
      </c>
      <c r="Q128" s="218">
        <v>195240</v>
      </c>
      <c r="R128" s="218">
        <v>245257</v>
      </c>
      <c r="S128" s="218">
        <v>326912</v>
      </c>
      <c r="T128" s="218">
        <v>323081</v>
      </c>
      <c r="U128" s="218">
        <v>145718</v>
      </c>
      <c r="V128" s="1">
        <v>0.0112</v>
      </c>
      <c r="W128" s="1">
        <v>0.0136</v>
      </c>
      <c r="X128" s="1">
        <v>0.0175</v>
      </c>
      <c r="Y128" s="1">
        <v>0.0166</v>
      </c>
      <c r="Z128" s="1">
        <v>0.0054</v>
      </c>
      <c r="AB128" s="1">
        <v>0.0132</v>
      </c>
      <c r="AC128" s="1">
        <v>0.0119</v>
      </c>
      <c r="AE128" s="1">
        <v>0.0175</v>
      </c>
      <c r="AF128" s="1">
        <v>0.011</v>
      </c>
      <c r="AG128" s="1">
        <v>0.006500000000000002</v>
      </c>
      <c r="AI128" s="1">
        <v>0.0132</v>
      </c>
      <c r="AJ128" s="218">
        <v>276351</v>
      </c>
    </row>
    <row r="129" spans="1:36" ht="12.75">
      <c r="A129" s="167">
        <v>120</v>
      </c>
      <c r="B129" s="168" t="s">
        <v>565</v>
      </c>
      <c r="C129" s="248">
        <v>9359603</v>
      </c>
      <c r="D129" s="248">
        <v>9719362</v>
      </c>
      <c r="E129" s="248">
        <v>10418493</v>
      </c>
      <c r="F129" s="248">
        <v>10923139</v>
      </c>
      <c r="G129" s="248">
        <v>11649278</v>
      </c>
      <c r="H129" s="248">
        <v>12082323</v>
      </c>
      <c r="I129" s="242" t="s">
        <v>867</v>
      </c>
      <c r="J129" s="242" t="s">
        <v>867</v>
      </c>
      <c r="L129" s="218">
        <v>125769</v>
      </c>
      <c r="M129" s="218">
        <v>456147</v>
      </c>
      <c r="N129" s="218">
        <v>244184</v>
      </c>
      <c r="O129" s="218">
        <v>453061</v>
      </c>
      <c r="P129" s="229">
        <v>141813</v>
      </c>
      <c r="Q129" s="218">
        <v>125769</v>
      </c>
      <c r="R129" s="218">
        <v>456147</v>
      </c>
      <c r="S129" s="218">
        <v>244184</v>
      </c>
      <c r="T129" s="218">
        <v>453061</v>
      </c>
      <c r="U129" s="218">
        <v>141813</v>
      </c>
      <c r="V129" s="1">
        <v>0.0134</v>
      </c>
      <c r="W129" s="1">
        <v>0.0469</v>
      </c>
      <c r="X129" s="1">
        <v>0.0234</v>
      </c>
      <c r="Y129" s="1">
        <v>0.0415</v>
      </c>
      <c r="Z129" s="1">
        <v>0.0122</v>
      </c>
      <c r="AB129" s="1">
        <v>0.0257</v>
      </c>
      <c r="AC129" s="1">
        <v>0.0257</v>
      </c>
      <c r="AE129" s="1">
        <v>0.0415</v>
      </c>
      <c r="AF129" s="1">
        <v>0.0178</v>
      </c>
      <c r="AG129" s="1">
        <v>0.023700000000000002</v>
      </c>
      <c r="AI129" s="1">
        <v>0.0257</v>
      </c>
      <c r="AJ129" s="218">
        <v>310516</v>
      </c>
    </row>
    <row r="130" spans="1:36" ht="12.75">
      <c r="A130" s="167">
        <v>121</v>
      </c>
      <c r="B130" s="168" t="s">
        <v>566</v>
      </c>
      <c r="C130" s="248">
        <v>2001072</v>
      </c>
      <c r="D130" s="248">
        <v>2056537</v>
      </c>
      <c r="E130" s="248">
        <v>2117800</v>
      </c>
      <c r="F130" s="248">
        <v>2180512</v>
      </c>
      <c r="G130" s="248">
        <v>2281410</v>
      </c>
      <c r="H130" s="248">
        <v>2348777</v>
      </c>
      <c r="I130" s="242" t="s">
        <v>867</v>
      </c>
      <c r="J130" s="242" t="s">
        <v>867</v>
      </c>
      <c r="L130" s="218">
        <v>5438</v>
      </c>
      <c r="M130" s="218">
        <v>9850</v>
      </c>
      <c r="N130" s="218">
        <v>9767</v>
      </c>
      <c r="O130" s="218">
        <v>46385</v>
      </c>
      <c r="P130" s="229">
        <v>10332</v>
      </c>
      <c r="Q130" s="218">
        <v>5438</v>
      </c>
      <c r="R130" s="218">
        <v>9850</v>
      </c>
      <c r="S130" s="218">
        <v>9767</v>
      </c>
      <c r="T130" s="218">
        <v>46385</v>
      </c>
      <c r="U130" s="218">
        <v>10332</v>
      </c>
      <c r="V130" s="1">
        <v>0.0027</v>
      </c>
      <c r="W130" s="1">
        <v>0.0048</v>
      </c>
      <c r="X130" s="1">
        <v>0.0046</v>
      </c>
      <c r="Y130" s="1">
        <v>0.0213</v>
      </c>
      <c r="Z130" s="1">
        <v>0.0045</v>
      </c>
      <c r="AB130" s="1">
        <v>0.0101</v>
      </c>
      <c r="AC130" s="1">
        <v>0.0046</v>
      </c>
      <c r="AE130" s="1">
        <v>0.0213</v>
      </c>
      <c r="AF130" s="1">
        <v>0.0046</v>
      </c>
      <c r="AG130" s="1">
        <v>0.0167</v>
      </c>
      <c r="AI130" s="1">
        <v>0.0101</v>
      </c>
      <c r="AJ130" s="218">
        <v>23723</v>
      </c>
    </row>
    <row r="131" spans="1:36" ht="12.75">
      <c r="A131" s="167">
        <v>122</v>
      </c>
      <c r="B131" s="168" t="s">
        <v>567</v>
      </c>
      <c r="C131" s="248">
        <v>32669220</v>
      </c>
      <c r="D131" s="248">
        <v>33921736</v>
      </c>
      <c r="E131" s="248">
        <v>35108968</v>
      </c>
      <c r="F131" s="248">
        <v>36242613</v>
      </c>
      <c r="G131" s="248">
        <v>39600831</v>
      </c>
      <c r="H131" s="248">
        <v>39259975</v>
      </c>
      <c r="I131" s="242" t="s">
        <v>867</v>
      </c>
      <c r="J131" s="242" t="s">
        <v>867</v>
      </c>
      <c r="L131" s="218">
        <v>435785</v>
      </c>
      <c r="M131" s="218">
        <v>339189</v>
      </c>
      <c r="N131" s="218">
        <v>255920</v>
      </c>
      <c r="O131" s="218">
        <v>485495</v>
      </c>
      <c r="P131" s="229">
        <v>684946</v>
      </c>
      <c r="Q131" s="218">
        <v>435785</v>
      </c>
      <c r="R131" s="218">
        <v>339189</v>
      </c>
      <c r="S131" s="218">
        <v>255920</v>
      </c>
      <c r="T131" s="218">
        <v>485495</v>
      </c>
      <c r="U131" s="218">
        <v>684946</v>
      </c>
      <c r="V131" s="1">
        <v>0.0133</v>
      </c>
      <c r="W131" s="1">
        <v>0.01</v>
      </c>
      <c r="X131" s="1">
        <v>0.0073</v>
      </c>
      <c r="Y131" s="1">
        <v>0.0134</v>
      </c>
      <c r="Z131" s="1">
        <v>0.0173</v>
      </c>
      <c r="AB131" s="1">
        <v>0.0127</v>
      </c>
      <c r="AC131" s="1">
        <v>0.0102</v>
      </c>
      <c r="AE131" s="1">
        <v>0.0173</v>
      </c>
      <c r="AF131" s="1">
        <v>0.0104</v>
      </c>
      <c r="AG131" s="1">
        <v>0.0069</v>
      </c>
      <c r="AI131" s="1">
        <v>0.0127</v>
      </c>
      <c r="AJ131" s="218">
        <v>498602</v>
      </c>
    </row>
    <row r="132" spans="1:36" ht="12.75">
      <c r="A132" s="167">
        <v>123</v>
      </c>
      <c r="B132" s="168" t="s">
        <v>568</v>
      </c>
      <c r="C132" s="248">
        <v>15195082</v>
      </c>
      <c r="D132" s="248">
        <v>15915972</v>
      </c>
      <c r="E132" s="248">
        <v>16687712</v>
      </c>
      <c r="F132" s="248">
        <v>17577942</v>
      </c>
      <c r="G132" s="248">
        <v>19240837</v>
      </c>
      <c r="H132" s="248">
        <v>19298027</v>
      </c>
      <c r="I132" s="242" t="s">
        <v>899</v>
      </c>
      <c r="J132" s="242" t="s">
        <v>867</v>
      </c>
      <c r="L132" s="218">
        <v>341013</v>
      </c>
      <c r="M132" s="218">
        <v>373841</v>
      </c>
      <c r="N132" s="218">
        <v>473037</v>
      </c>
      <c r="O132" s="218">
        <v>390633</v>
      </c>
      <c r="P132" s="229">
        <v>429803</v>
      </c>
      <c r="Q132" s="218">
        <v>341013</v>
      </c>
      <c r="R132" s="218">
        <v>373841</v>
      </c>
      <c r="S132" s="218">
        <v>473037</v>
      </c>
      <c r="T132" s="218">
        <v>390633</v>
      </c>
      <c r="U132" s="218">
        <v>429803</v>
      </c>
      <c r="V132" s="1">
        <v>0.0224</v>
      </c>
      <c r="W132" s="1">
        <v>0.0235</v>
      </c>
      <c r="X132" s="1">
        <v>0.0283</v>
      </c>
      <c r="Y132" s="1">
        <v>0.0222</v>
      </c>
      <c r="Z132" s="1">
        <v>0.0223</v>
      </c>
      <c r="AB132" s="1">
        <v>0.0243</v>
      </c>
      <c r="AC132" s="1">
        <v>0.0227</v>
      </c>
      <c r="AE132" s="1">
        <v>0.0283</v>
      </c>
      <c r="AF132" s="1">
        <v>0.0223</v>
      </c>
      <c r="AG132" s="1">
        <v>0.005999999999999998</v>
      </c>
      <c r="AI132" s="1">
        <v>0.0243</v>
      </c>
      <c r="AJ132" s="218">
        <v>468942</v>
      </c>
    </row>
    <row r="133" spans="1:36" ht="12.75">
      <c r="A133" s="167">
        <v>124</v>
      </c>
      <c r="B133" s="168" t="s">
        <v>569</v>
      </c>
      <c r="C133" s="248">
        <v>3334924</v>
      </c>
      <c r="D133" s="248">
        <v>3439606</v>
      </c>
      <c r="E133" s="248">
        <v>3569620</v>
      </c>
      <c r="F133" s="248">
        <v>3677514</v>
      </c>
      <c r="G133" s="248">
        <v>3811640</v>
      </c>
      <c r="H133" s="248">
        <v>0</v>
      </c>
      <c r="I133" s="242" t="s">
        <v>867</v>
      </c>
      <c r="J133" s="242" t="s">
        <v>867</v>
      </c>
      <c r="L133" s="218">
        <v>21309</v>
      </c>
      <c r="M133" s="218">
        <v>44024</v>
      </c>
      <c r="N133" s="218">
        <v>18653</v>
      </c>
      <c r="O133" s="218">
        <v>40289</v>
      </c>
      <c r="P133" s="229">
        <v>0</v>
      </c>
      <c r="Q133" s="218">
        <v>21309</v>
      </c>
      <c r="R133" s="218">
        <v>44024</v>
      </c>
      <c r="S133" s="218">
        <v>18653</v>
      </c>
      <c r="T133" s="218">
        <v>40289</v>
      </c>
      <c r="U133" s="218">
        <v>0</v>
      </c>
      <c r="V133" s="1">
        <v>0.0064</v>
      </c>
      <c r="W133" s="1">
        <v>0.0128</v>
      </c>
      <c r="X133" s="1">
        <v>0.0052</v>
      </c>
      <c r="Y133" s="1">
        <v>0.011</v>
      </c>
      <c r="Z133" s="1">
        <v>0</v>
      </c>
      <c r="AB133" s="1">
        <v>0.0097</v>
      </c>
      <c r="AC133" s="1">
        <v>0.0075</v>
      </c>
      <c r="AE133" s="1">
        <v>0.0128</v>
      </c>
      <c r="AF133" s="1">
        <v>0.0081</v>
      </c>
      <c r="AG133" s="1">
        <v>0.004700000000000001</v>
      </c>
      <c r="AI133" s="1">
        <v>0.0097</v>
      </c>
      <c r="AJ133" s="218">
        <v>38256</v>
      </c>
    </row>
    <row r="134" spans="1:36" ht="12.75">
      <c r="A134" s="167">
        <v>125</v>
      </c>
      <c r="B134" s="168" t="s">
        <v>570</v>
      </c>
      <c r="C134" s="248">
        <v>13505898</v>
      </c>
      <c r="D134" s="248">
        <v>14037606</v>
      </c>
      <c r="E134" s="248">
        <v>14547998</v>
      </c>
      <c r="F134" s="248">
        <v>15045476</v>
      </c>
      <c r="G134" s="248">
        <v>19615932</v>
      </c>
      <c r="H134" s="248">
        <v>16151484</v>
      </c>
      <c r="I134" s="242" t="s">
        <v>892</v>
      </c>
      <c r="J134" s="242" t="s">
        <v>867</v>
      </c>
      <c r="L134" s="218">
        <v>194060</v>
      </c>
      <c r="M134" s="218">
        <v>159451</v>
      </c>
      <c r="N134" s="218">
        <v>133779</v>
      </c>
      <c r="O134" s="218">
        <v>158805</v>
      </c>
      <c r="P134" s="229">
        <v>181556</v>
      </c>
      <c r="Q134" s="218">
        <v>194060</v>
      </c>
      <c r="R134" s="218">
        <v>159451</v>
      </c>
      <c r="S134" s="218">
        <v>133779</v>
      </c>
      <c r="T134" s="218">
        <v>158805</v>
      </c>
      <c r="U134" s="218">
        <v>181556</v>
      </c>
      <c r="V134" s="1">
        <v>0.0144</v>
      </c>
      <c r="W134" s="1">
        <v>0.0114</v>
      </c>
      <c r="X134" s="1">
        <v>0.0092</v>
      </c>
      <c r="Y134" s="1">
        <v>0.0106</v>
      </c>
      <c r="Z134" s="1">
        <v>0.0093</v>
      </c>
      <c r="AB134" s="1">
        <v>0.0097</v>
      </c>
      <c r="AC134" s="1">
        <v>0.0097</v>
      </c>
      <c r="AE134" s="1">
        <v>0.0106</v>
      </c>
      <c r="AF134" s="1">
        <v>0.0093</v>
      </c>
      <c r="AG134" s="1">
        <v>0.0013000000000000008</v>
      </c>
      <c r="AI134" s="1">
        <v>0.0097</v>
      </c>
      <c r="AJ134" s="218">
        <v>156669</v>
      </c>
    </row>
    <row r="135" spans="1:36" ht="12.75">
      <c r="A135" s="167">
        <v>126</v>
      </c>
      <c r="B135" s="168" t="s">
        <v>571</v>
      </c>
      <c r="C135" s="248">
        <v>33596212</v>
      </c>
      <c r="D135" s="248">
        <v>34898040</v>
      </c>
      <c r="E135" s="248">
        <v>36237130</v>
      </c>
      <c r="F135" s="248">
        <v>37477829</v>
      </c>
      <c r="G135" s="248">
        <v>42683458</v>
      </c>
      <c r="H135" s="248">
        <v>40145509</v>
      </c>
      <c r="I135" s="242" t="s">
        <v>899</v>
      </c>
      <c r="J135" s="242" t="s">
        <v>867</v>
      </c>
      <c r="L135" s="218">
        <v>461923</v>
      </c>
      <c r="M135" s="218">
        <v>466639</v>
      </c>
      <c r="N135" s="218">
        <v>334771</v>
      </c>
      <c r="O135" s="218">
        <v>366280</v>
      </c>
      <c r="P135" s="229">
        <v>393619</v>
      </c>
      <c r="Q135" s="218">
        <v>461923</v>
      </c>
      <c r="R135" s="218">
        <v>466639</v>
      </c>
      <c r="S135" s="218">
        <v>334771</v>
      </c>
      <c r="T135" s="218">
        <v>366280</v>
      </c>
      <c r="U135" s="218">
        <v>393619</v>
      </c>
      <c r="V135" s="1">
        <v>0.0137</v>
      </c>
      <c r="W135" s="1">
        <v>0.0134</v>
      </c>
      <c r="X135" s="1">
        <v>0.0092</v>
      </c>
      <c r="Y135" s="1">
        <v>0.0098</v>
      </c>
      <c r="Z135" s="1">
        <v>0.0092</v>
      </c>
      <c r="AB135" s="1">
        <v>0.0094</v>
      </c>
      <c r="AC135" s="1">
        <v>0.0094</v>
      </c>
      <c r="AE135" s="1">
        <v>0.0098</v>
      </c>
      <c r="AF135" s="1">
        <v>0.0092</v>
      </c>
      <c r="AG135" s="1">
        <v>0.0005999999999999998</v>
      </c>
      <c r="AI135" s="1">
        <v>0.0094</v>
      </c>
      <c r="AJ135" s="218">
        <v>377368</v>
      </c>
    </row>
    <row r="136" spans="1:36" ht="12.75">
      <c r="A136" s="167">
        <v>127</v>
      </c>
      <c r="B136" s="168" t="s">
        <v>572</v>
      </c>
      <c r="C136" s="248">
        <v>6034802</v>
      </c>
      <c r="D136" s="248">
        <v>6309300</v>
      </c>
      <c r="E136" s="248">
        <v>6530228</v>
      </c>
      <c r="F136" s="248">
        <v>6777232</v>
      </c>
      <c r="G136" s="248">
        <v>7075286</v>
      </c>
      <c r="H136" s="248">
        <v>7276362</v>
      </c>
      <c r="I136" s="242" t="s">
        <v>884</v>
      </c>
      <c r="J136" s="242" t="s">
        <v>867</v>
      </c>
      <c r="L136" s="218">
        <v>123628</v>
      </c>
      <c r="M136" s="218">
        <v>63195</v>
      </c>
      <c r="N136" s="218">
        <v>83749</v>
      </c>
      <c r="O136" s="218">
        <v>88036</v>
      </c>
      <c r="P136" s="229">
        <v>65796</v>
      </c>
      <c r="Q136" s="218">
        <v>123628</v>
      </c>
      <c r="R136" s="218">
        <v>63195</v>
      </c>
      <c r="S136" s="218">
        <v>83749</v>
      </c>
      <c r="T136" s="218">
        <v>88036</v>
      </c>
      <c r="U136" s="218">
        <v>65796</v>
      </c>
      <c r="V136" s="1">
        <v>0.0205</v>
      </c>
      <c r="W136" s="1">
        <v>0.01</v>
      </c>
      <c r="X136" s="1">
        <v>0.0128</v>
      </c>
      <c r="Y136" s="1">
        <v>0.013</v>
      </c>
      <c r="Z136" s="1">
        <v>0.0093</v>
      </c>
      <c r="AB136" s="1">
        <v>0.0117</v>
      </c>
      <c r="AC136" s="1">
        <v>0.0107</v>
      </c>
      <c r="AE136" s="1">
        <v>0.013</v>
      </c>
      <c r="AF136" s="1">
        <v>0.0111</v>
      </c>
      <c r="AG136" s="1">
        <v>0.001899999999999999</v>
      </c>
      <c r="AI136" s="1">
        <v>0.0117</v>
      </c>
      <c r="AJ136" s="218">
        <v>85133</v>
      </c>
    </row>
    <row r="137" spans="1:36" ht="12.75">
      <c r="A137" s="167">
        <v>128</v>
      </c>
      <c r="B137" s="168" t="s">
        <v>573</v>
      </c>
      <c r="C137" s="248">
        <v>88058882</v>
      </c>
      <c r="D137" s="248">
        <v>90829283</v>
      </c>
      <c r="E137" s="248">
        <v>94194099</v>
      </c>
      <c r="F137" s="248">
        <v>97948608</v>
      </c>
      <c r="G137" s="248">
        <v>101846990</v>
      </c>
      <c r="H137" s="248">
        <v>105856629</v>
      </c>
      <c r="I137" s="242" t="s">
        <v>886</v>
      </c>
      <c r="J137" s="242" t="s">
        <v>867</v>
      </c>
      <c r="L137" s="218">
        <v>568929</v>
      </c>
      <c r="M137" s="218">
        <v>1094084</v>
      </c>
      <c r="N137" s="218">
        <v>1399657</v>
      </c>
      <c r="O137" s="218">
        <v>1449667</v>
      </c>
      <c r="P137" s="229">
        <v>1463464</v>
      </c>
      <c r="Q137" s="218">
        <v>568929</v>
      </c>
      <c r="R137" s="218">
        <v>1094084</v>
      </c>
      <c r="S137" s="218">
        <v>1399657</v>
      </c>
      <c r="T137" s="218">
        <v>1449667</v>
      </c>
      <c r="U137" s="218">
        <v>1463464</v>
      </c>
      <c r="V137" s="1">
        <v>0.0065</v>
      </c>
      <c r="W137" s="1">
        <v>0.012</v>
      </c>
      <c r="X137" s="1">
        <v>0.0149</v>
      </c>
      <c r="Y137" s="1">
        <v>0.0148</v>
      </c>
      <c r="Z137" s="1">
        <v>0.0144</v>
      </c>
      <c r="AB137" s="1">
        <v>0.0147</v>
      </c>
      <c r="AC137" s="1">
        <v>0.0137</v>
      </c>
      <c r="AE137" s="1">
        <v>0.0149</v>
      </c>
      <c r="AF137" s="1">
        <v>0.0146</v>
      </c>
      <c r="AG137" s="1">
        <v>0.0002999999999999999</v>
      </c>
      <c r="AI137" s="1">
        <v>0.0147</v>
      </c>
      <c r="AJ137" s="218">
        <v>1556092</v>
      </c>
    </row>
    <row r="138" spans="1:36" ht="12.75">
      <c r="A138" s="167">
        <v>129</v>
      </c>
      <c r="B138" s="168" t="s">
        <v>574</v>
      </c>
      <c r="C138" s="248">
        <v>742400</v>
      </c>
      <c r="D138" s="248">
        <v>787923</v>
      </c>
      <c r="E138" s="248">
        <v>820658</v>
      </c>
      <c r="F138" s="248">
        <v>851138</v>
      </c>
      <c r="G138" s="248">
        <v>883598</v>
      </c>
      <c r="H138" s="248">
        <v>916486</v>
      </c>
      <c r="I138" s="242" t="s">
        <v>884</v>
      </c>
      <c r="J138" s="242" t="s">
        <v>867</v>
      </c>
      <c r="L138" s="218">
        <v>26963</v>
      </c>
      <c r="M138" s="218">
        <v>13037</v>
      </c>
      <c r="N138" s="218">
        <v>9964</v>
      </c>
      <c r="O138" s="218">
        <v>11182</v>
      </c>
      <c r="P138" s="229">
        <v>10798</v>
      </c>
      <c r="Q138" s="218">
        <v>26963</v>
      </c>
      <c r="R138" s="218">
        <v>13037</v>
      </c>
      <c r="S138" s="218">
        <v>9964</v>
      </c>
      <c r="T138" s="218">
        <v>11182</v>
      </c>
      <c r="U138" s="218">
        <v>10798</v>
      </c>
      <c r="V138" s="1">
        <v>0.0363</v>
      </c>
      <c r="W138" s="1">
        <v>0.0165</v>
      </c>
      <c r="X138" s="1">
        <v>0.0121</v>
      </c>
      <c r="Y138" s="1">
        <v>0.0131</v>
      </c>
      <c r="Z138" s="1">
        <v>0.0122</v>
      </c>
      <c r="AB138" s="1">
        <v>0.0125</v>
      </c>
      <c r="AC138" s="1">
        <v>0.0125</v>
      </c>
      <c r="AE138" s="1">
        <v>0.0131</v>
      </c>
      <c r="AF138" s="1">
        <v>0.0122</v>
      </c>
      <c r="AG138" s="1">
        <v>0.0008999999999999998</v>
      </c>
      <c r="AI138" s="1">
        <v>0.0125</v>
      </c>
      <c r="AJ138" s="218">
        <v>11456</v>
      </c>
    </row>
    <row r="139" spans="1:36" ht="12.75">
      <c r="A139" s="167">
        <v>130</v>
      </c>
      <c r="B139" s="168" t="s">
        <v>575</v>
      </c>
      <c r="C139" s="248">
        <v>1789310</v>
      </c>
      <c r="D139" s="248">
        <v>1907474</v>
      </c>
      <c r="E139" s="248">
        <v>2007125</v>
      </c>
      <c r="F139" s="248">
        <v>2084464</v>
      </c>
      <c r="G139" s="248">
        <v>2252102</v>
      </c>
      <c r="H139" s="248">
        <v>2058608</v>
      </c>
      <c r="I139" s="242" t="s">
        <v>891</v>
      </c>
      <c r="J139" s="242" t="s">
        <v>867</v>
      </c>
      <c r="L139" s="218">
        <v>73431</v>
      </c>
      <c r="M139" s="218">
        <v>51965</v>
      </c>
      <c r="N139" s="218">
        <v>28228</v>
      </c>
      <c r="O139" s="218">
        <v>10700</v>
      </c>
      <c r="P139" s="229">
        <v>3365</v>
      </c>
      <c r="Q139" s="218">
        <v>73431</v>
      </c>
      <c r="R139" s="218">
        <v>51965</v>
      </c>
      <c r="S139" s="218">
        <v>28228</v>
      </c>
      <c r="T139" s="218">
        <v>10700</v>
      </c>
      <c r="U139" s="218">
        <v>3365</v>
      </c>
      <c r="V139" s="1">
        <v>0.041</v>
      </c>
      <c r="W139" s="1">
        <v>0.0272</v>
      </c>
      <c r="X139" s="1">
        <v>0.0141</v>
      </c>
      <c r="Y139" s="1">
        <v>0.0051</v>
      </c>
      <c r="Z139" s="1">
        <v>0.0015</v>
      </c>
      <c r="AB139" s="1">
        <v>0.0069</v>
      </c>
      <c r="AC139" s="1">
        <v>0.0069</v>
      </c>
      <c r="AE139" s="1">
        <v>0.0141</v>
      </c>
      <c r="AF139" s="1">
        <v>0.0033</v>
      </c>
      <c r="AG139" s="1">
        <v>0.0108</v>
      </c>
      <c r="AI139" s="1">
        <v>0.0069</v>
      </c>
      <c r="AJ139" s="218">
        <v>14204</v>
      </c>
    </row>
    <row r="140" spans="1:36" ht="12.75">
      <c r="A140" s="167">
        <v>131</v>
      </c>
      <c r="B140" s="168" t="s">
        <v>576</v>
      </c>
      <c r="C140" s="248">
        <v>63259808</v>
      </c>
      <c r="D140" s="248">
        <v>65889390</v>
      </c>
      <c r="E140" s="248">
        <v>68715119</v>
      </c>
      <c r="F140" s="248">
        <v>71019296</v>
      </c>
      <c r="G140" s="248">
        <v>76509213</v>
      </c>
      <c r="H140" s="248">
        <v>76169172</v>
      </c>
      <c r="I140" s="242" t="s">
        <v>867</v>
      </c>
      <c r="J140" s="242" t="s">
        <v>867</v>
      </c>
      <c r="L140" s="218">
        <v>1048087</v>
      </c>
      <c r="M140" s="218">
        <v>1178494</v>
      </c>
      <c r="N140" s="218">
        <v>586299</v>
      </c>
      <c r="O140" s="218">
        <v>536529</v>
      </c>
      <c r="P140" s="229">
        <v>1004583</v>
      </c>
      <c r="Q140" s="218">
        <v>1048087</v>
      </c>
      <c r="R140" s="218">
        <v>1178494</v>
      </c>
      <c r="S140" s="218">
        <v>586299</v>
      </c>
      <c r="T140" s="218">
        <v>536529</v>
      </c>
      <c r="U140" s="218">
        <v>1004583</v>
      </c>
      <c r="V140" s="1">
        <v>0.0166</v>
      </c>
      <c r="W140" s="1">
        <v>0.0179</v>
      </c>
      <c r="X140" s="1">
        <v>0.0085</v>
      </c>
      <c r="Y140" s="1">
        <v>0.0076</v>
      </c>
      <c r="Z140" s="1">
        <v>0.0131</v>
      </c>
      <c r="AB140" s="1">
        <v>0.0097</v>
      </c>
      <c r="AC140" s="1">
        <v>0.0097</v>
      </c>
      <c r="AE140" s="1">
        <v>0.0131</v>
      </c>
      <c r="AF140" s="1">
        <v>0.0081</v>
      </c>
      <c r="AG140" s="1">
        <v>0.005000000000000001</v>
      </c>
      <c r="AI140" s="1">
        <v>0.0097</v>
      </c>
      <c r="AJ140" s="218">
        <v>738841</v>
      </c>
    </row>
    <row r="141" spans="1:36" ht="12.75">
      <c r="A141" s="167">
        <v>132</v>
      </c>
      <c r="B141" s="168" t="s">
        <v>577</v>
      </c>
      <c r="C141" s="248">
        <v>3990297</v>
      </c>
      <c r="D141" s="248">
        <v>4136791</v>
      </c>
      <c r="E141" s="248">
        <v>4277270</v>
      </c>
      <c r="F141" s="248">
        <v>4411000</v>
      </c>
      <c r="G141" s="248">
        <v>4600942</v>
      </c>
      <c r="H141" s="248">
        <v>4765580</v>
      </c>
      <c r="I141" s="242" t="s">
        <v>867</v>
      </c>
      <c r="J141" s="242" t="s">
        <v>867</v>
      </c>
      <c r="L141" s="218">
        <v>46737</v>
      </c>
      <c r="M141" s="218">
        <v>37059</v>
      </c>
      <c r="N141" s="218">
        <v>26798</v>
      </c>
      <c r="O141" s="218">
        <v>79667</v>
      </c>
      <c r="P141" s="229">
        <v>49614</v>
      </c>
      <c r="Q141" s="218">
        <v>46737</v>
      </c>
      <c r="R141" s="218">
        <v>37059</v>
      </c>
      <c r="S141" s="218">
        <v>26798</v>
      </c>
      <c r="T141" s="218">
        <v>79667</v>
      </c>
      <c r="U141" s="218">
        <v>49614</v>
      </c>
      <c r="V141" s="1">
        <v>0.0117</v>
      </c>
      <c r="W141" s="1">
        <v>0.009</v>
      </c>
      <c r="X141" s="1">
        <v>0.0063</v>
      </c>
      <c r="Y141" s="1">
        <v>0.0181</v>
      </c>
      <c r="Z141" s="1">
        <v>0.0108</v>
      </c>
      <c r="AB141" s="1">
        <v>0.0117</v>
      </c>
      <c r="AC141" s="1">
        <v>0.0087</v>
      </c>
      <c r="AE141" s="1">
        <v>0.0181</v>
      </c>
      <c r="AF141" s="1">
        <v>0.0086</v>
      </c>
      <c r="AG141" s="1">
        <v>0.009500000000000001</v>
      </c>
      <c r="AI141" s="1">
        <v>0.0117</v>
      </c>
      <c r="AJ141" s="218">
        <v>55757</v>
      </c>
    </row>
    <row r="142" spans="1:36" ht="12.75">
      <c r="A142" s="167">
        <v>133</v>
      </c>
      <c r="B142" s="168" t="s">
        <v>578</v>
      </c>
      <c r="C142" s="248">
        <v>17875453</v>
      </c>
      <c r="D142" s="248">
        <v>18510496</v>
      </c>
      <c r="E142" s="248">
        <v>19195012</v>
      </c>
      <c r="F142" s="248">
        <v>19991275</v>
      </c>
      <c r="G142" s="248">
        <v>23647854</v>
      </c>
      <c r="H142" s="248">
        <v>21697680</v>
      </c>
      <c r="I142" s="242" t="s">
        <v>884</v>
      </c>
      <c r="J142" s="242" t="s">
        <v>867</v>
      </c>
      <c r="L142" s="218">
        <v>188157</v>
      </c>
      <c r="M142" s="218">
        <v>219779</v>
      </c>
      <c r="N142" s="218">
        <v>316387</v>
      </c>
      <c r="O142" s="218">
        <v>360698</v>
      </c>
      <c r="P142" s="229">
        <v>319645</v>
      </c>
      <c r="Q142" s="218">
        <v>188157</v>
      </c>
      <c r="R142" s="218">
        <v>219779</v>
      </c>
      <c r="S142" s="218">
        <v>316387</v>
      </c>
      <c r="T142" s="218">
        <v>360698</v>
      </c>
      <c r="U142" s="218">
        <v>319645</v>
      </c>
      <c r="V142" s="1">
        <v>0.0105</v>
      </c>
      <c r="W142" s="1">
        <v>0.0119</v>
      </c>
      <c r="X142" s="1">
        <v>0.0165</v>
      </c>
      <c r="Y142" s="1">
        <v>0.018</v>
      </c>
      <c r="Z142" s="1">
        <v>0.0135</v>
      </c>
      <c r="AB142" s="1">
        <v>0.016</v>
      </c>
      <c r="AC142" s="1">
        <v>0.014</v>
      </c>
      <c r="AE142" s="1">
        <v>0.018</v>
      </c>
      <c r="AF142" s="1">
        <v>0.015</v>
      </c>
      <c r="AG142" s="1">
        <v>0.002999999999999999</v>
      </c>
      <c r="AI142" s="1">
        <v>0.016</v>
      </c>
      <c r="AJ142" s="218">
        <v>347163</v>
      </c>
    </row>
    <row r="143" spans="1:36" ht="12.75">
      <c r="A143" s="167">
        <v>134</v>
      </c>
      <c r="B143" s="168" t="s">
        <v>579</v>
      </c>
      <c r="C143" s="248">
        <v>30207961</v>
      </c>
      <c r="D143" s="248">
        <v>31677475</v>
      </c>
      <c r="E143" s="248">
        <v>33258322</v>
      </c>
      <c r="F143" s="248">
        <v>34780209</v>
      </c>
      <c r="G143" s="248">
        <v>36468157</v>
      </c>
      <c r="H143" s="248">
        <v>38179514</v>
      </c>
      <c r="I143" s="242" t="s">
        <v>884</v>
      </c>
      <c r="J143" s="242" t="s">
        <v>867</v>
      </c>
      <c r="L143" s="218">
        <v>710099</v>
      </c>
      <c r="M143" s="218">
        <v>788910</v>
      </c>
      <c r="N143" s="218">
        <v>690429</v>
      </c>
      <c r="O143" s="218">
        <v>818443</v>
      </c>
      <c r="P143" s="229">
        <v>799653</v>
      </c>
      <c r="Q143" s="218">
        <v>710099</v>
      </c>
      <c r="R143" s="218">
        <v>788910</v>
      </c>
      <c r="S143" s="218">
        <v>690429</v>
      </c>
      <c r="T143" s="218">
        <v>818443</v>
      </c>
      <c r="U143" s="218">
        <v>799653</v>
      </c>
      <c r="V143" s="1">
        <v>0.0235</v>
      </c>
      <c r="W143" s="1">
        <v>0.0249</v>
      </c>
      <c r="X143" s="1">
        <v>0.0208</v>
      </c>
      <c r="Y143" s="1">
        <v>0.0235</v>
      </c>
      <c r="Z143" s="1">
        <v>0.0219</v>
      </c>
      <c r="AB143" s="1">
        <v>0.0221</v>
      </c>
      <c r="AC143" s="1">
        <v>0.0221</v>
      </c>
      <c r="AE143" s="1">
        <v>0.0235</v>
      </c>
      <c r="AF143" s="1">
        <v>0.0214</v>
      </c>
      <c r="AG143" s="1">
        <v>0.002100000000000001</v>
      </c>
      <c r="AI143" s="1">
        <v>0.0221</v>
      </c>
      <c r="AJ143" s="218">
        <v>843767</v>
      </c>
    </row>
    <row r="144" spans="1:36" ht="12.75">
      <c r="A144" s="167">
        <v>135</v>
      </c>
      <c r="B144" s="168" t="s">
        <v>580</v>
      </c>
      <c r="C144" s="248">
        <v>4182466</v>
      </c>
      <c r="D144" s="248">
        <v>4316878</v>
      </c>
      <c r="E144" s="248">
        <v>4487481</v>
      </c>
      <c r="F144" s="248">
        <v>4645995</v>
      </c>
      <c r="G144" s="248">
        <v>5391798</v>
      </c>
      <c r="H144" s="248">
        <v>4976663</v>
      </c>
      <c r="I144" s="242" t="s">
        <v>904</v>
      </c>
      <c r="J144" s="242" t="s">
        <v>867</v>
      </c>
      <c r="L144" s="218">
        <v>29851</v>
      </c>
      <c r="M144" s="218">
        <v>62031</v>
      </c>
      <c r="N144" s="218">
        <v>46327</v>
      </c>
      <c r="O144" s="218">
        <v>43570</v>
      </c>
      <c r="P144" s="229">
        <v>47037</v>
      </c>
      <c r="Q144" s="218">
        <v>29851</v>
      </c>
      <c r="R144" s="218">
        <v>62031</v>
      </c>
      <c r="S144" s="218">
        <v>46327</v>
      </c>
      <c r="T144" s="218">
        <v>43570</v>
      </c>
      <c r="U144" s="218">
        <v>47037</v>
      </c>
      <c r="V144" s="1">
        <v>0.0071</v>
      </c>
      <c r="W144" s="1">
        <v>0.0144</v>
      </c>
      <c r="X144" s="1">
        <v>0.0103</v>
      </c>
      <c r="Y144" s="1">
        <v>0.0094</v>
      </c>
      <c r="Z144" s="1">
        <v>0.0087</v>
      </c>
      <c r="AB144" s="1">
        <v>0.0095</v>
      </c>
      <c r="AC144" s="1">
        <v>0.0095</v>
      </c>
      <c r="AE144" s="1">
        <v>0.0103</v>
      </c>
      <c r="AF144" s="1">
        <v>0.0091</v>
      </c>
      <c r="AG144" s="1">
        <v>0.0011999999999999997</v>
      </c>
      <c r="AI144" s="1">
        <v>0.0095</v>
      </c>
      <c r="AJ144" s="218">
        <v>47278</v>
      </c>
    </row>
    <row r="145" spans="1:36" ht="12.75">
      <c r="A145" s="167">
        <v>136</v>
      </c>
      <c r="B145" s="168" t="s">
        <v>581</v>
      </c>
      <c r="C145" s="248">
        <v>32846914</v>
      </c>
      <c r="D145" s="248">
        <v>34318250</v>
      </c>
      <c r="E145" s="248">
        <v>36037552</v>
      </c>
      <c r="F145" s="248">
        <v>37695559</v>
      </c>
      <c r="G145" s="248">
        <v>43871193</v>
      </c>
      <c r="H145" s="248">
        <v>41546606</v>
      </c>
      <c r="I145" s="242" t="s">
        <v>888</v>
      </c>
      <c r="J145" s="242" t="s">
        <v>867</v>
      </c>
      <c r="L145" s="218">
        <v>650163</v>
      </c>
      <c r="M145" s="218">
        <v>850223</v>
      </c>
      <c r="N145" s="218">
        <v>757068</v>
      </c>
      <c r="O145" s="218">
        <v>932198</v>
      </c>
      <c r="P145" s="229">
        <v>962923</v>
      </c>
      <c r="Q145" s="218">
        <v>650163</v>
      </c>
      <c r="R145" s="218">
        <v>850223</v>
      </c>
      <c r="S145" s="218">
        <v>757068</v>
      </c>
      <c r="T145" s="218">
        <v>932198</v>
      </c>
      <c r="U145" s="218">
        <v>962923</v>
      </c>
      <c r="V145" s="1">
        <v>0.0198</v>
      </c>
      <c r="W145" s="1">
        <v>0.0248</v>
      </c>
      <c r="X145" s="1">
        <v>0.021</v>
      </c>
      <c r="Y145" s="1">
        <v>0.0247</v>
      </c>
      <c r="Z145" s="1">
        <v>0.0219</v>
      </c>
      <c r="AB145" s="1">
        <v>0.0225</v>
      </c>
      <c r="AC145" s="1">
        <v>0.0225</v>
      </c>
      <c r="AE145" s="1">
        <v>0.0247</v>
      </c>
      <c r="AF145" s="1">
        <v>0.0215</v>
      </c>
      <c r="AG145" s="1">
        <v>0.0032000000000000015</v>
      </c>
      <c r="AI145" s="1">
        <v>0.0225</v>
      </c>
      <c r="AJ145" s="218">
        <v>934799</v>
      </c>
    </row>
    <row r="146" spans="1:36" ht="12.75">
      <c r="A146" s="167">
        <v>137</v>
      </c>
      <c r="B146" s="168" t="s">
        <v>582</v>
      </c>
      <c r="C146" s="248">
        <v>51328411</v>
      </c>
      <c r="D146" s="248">
        <v>51236193</v>
      </c>
      <c r="E146" s="248">
        <v>51422961</v>
      </c>
      <c r="F146" s="248">
        <v>52231403</v>
      </c>
      <c r="G146" s="248">
        <v>52427035</v>
      </c>
      <c r="H146" s="248">
        <v>53918766</v>
      </c>
      <c r="I146" s="242" t="s">
        <v>867</v>
      </c>
      <c r="J146" s="242" t="s">
        <v>867</v>
      </c>
      <c r="L146" s="218">
        <v>440399</v>
      </c>
      <c r="M146" s="218">
        <v>420504</v>
      </c>
      <c r="N146" s="218">
        <v>320793</v>
      </c>
      <c r="O146" s="218">
        <v>518516</v>
      </c>
      <c r="P146" s="229">
        <v>407348</v>
      </c>
      <c r="Q146" s="218">
        <v>440399</v>
      </c>
      <c r="R146" s="218">
        <v>420504</v>
      </c>
      <c r="S146" s="218">
        <v>320793</v>
      </c>
      <c r="T146" s="218">
        <v>518516</v>
      </c>
      <c r="U146" s="218">
        <v>407348</v>
      </c>
      <c r="V146" s="1">
        <v>0.0086</v>
      </c>
      <c r="W146" s="1">
        <v>0.0082</v>
      </c>
      <c r="X146" s="1">
        <v>0.0062</v>
      </c>
      <c r="Y146" s="1">
        <v>0.0099</v>
      </c>
      <c r="Z146" s="1">
        <v>0.0078</v>
      </c>
      <c r="AB146" s="1">
        <v>0.008</v>
      </c>
      <c r="AC146" s="1">
        <v>0.0074</v>
      </c>
      <c r="AE146" s="1">
        <v>0.0099</v>
      </c>
      <c r="AF146" s="1">
        <v>0.007</v>
      </c>
      <c r="AG146" s="1">
        <v>0.0029000000000000007</v>
      </c>
      <c r="AI146" s="1">
        <v>0.008</v>
      </c>
      <c r="AJ146" s="218">
        <v>431350</v>
      </c>
    </row>
    <row r="147" spans="1:36" ht="12.75">
      <c r="A147" s="167">
        <v>138</v>
      </c>
      <c r="B147" s="168" t="s">
        <v>583</v>
      </c>
      <c r="C147" s="248">
        <v>11943878</v>
      </c>
      <c r="D147" s="248">
        <v>12375923</v>
      </c>
      <c r="E147" s="248">
        <v>12802790</v>
      </c>
      <c r="F147" s="248">
        <v>13345855</v>
      </c>
      <c r="G147" s="248">
        <v>13802052</v>
      </c>
      <c r="H147" s="248">
        <v>14339924</v>
      </c>
      <c r="I147" s="242" t="s">
        <v>884</v>
      </c>
      <c r="J147" s="242" t="s">
        <v>867</v>
      </c>
      <c r="L147" s="218">
        <v>133448</v>
      </c>
      <c r="M147" s="218">
        <v>117469</v>
      </c>
      <c r="N147" s="218">
        <v>222995</v>
      </c>
      <c r="O147" s="218">
        <v>118581</v>
      </c>
      <c r="P147" s="229">
        <v>192821</v>
      </c>
      <c r="Q147" s="218">
        <v>133448</v>
      </c>
      <c r="R147" s="218">
        <v>117469</v>
      </c>
      <c r="S147" s="218">
        <v>222995</v>
      </c>
      <c r="T147" s="218">
        <v>118581</v>
      </c>
      <c r="U147" s="218">
        <v>192821</v>
      </c>
      <c r="V147" s="1">
        <v>0.0112</v>
      </c>
      <c r="W147" s="1">
        <v>0.0095</v>
      </c>
      <c r="X147" s="1">
        <v>0.0174</v>
      </c>
      <c r="Y147" s="1">
        <v>0.0089</v>
      </c>
      <c r="Z147" s="1">
        <v>0.014</v>
      </c>
      <c r="AB147" s="1">
        <v>0.0134</v>
      </c>
      <c r="AC147" s="1">
        <v>0.0108</v>
      </c>
      <c r="AE147" s="1">
        <v>0.0174</v>
      </c>
      <c r="AF147" s="1">
        <v>0.0115</v>
      </c>
      <c r="AG147" s="1">
        <v>0.005899999999999999</v>
      </c>
      <c r="AI147" s="1">
        <v>0.0134</v>
      </c>
      <c r="AJ147" s="218">
        <v>192155</v>
      </c>
    </row>
    <row r="148" spans="1:36" ht="12.75">
      <c r="A148" s="167">
        <v>139</v>
      </c>
      <c r="B148" s="168" t="s">
        <v>584</v>
      </c>
      <c r="C148" s="248">
        <v>44110105</v>
      </c>
      <c r="D148" s="248">
        <v>45712397</v>
      </c>
      <c r="E148" s="248">
        <v>48397350</v>
      </c>
      <c r="F148" s="248">
        <v>51742794</v>
      </c>
      <c r="G148" s="248">
        <v>60654433</v>
      </c>
      <c r="H148" s="248">
        <v>60945256</v>
      </c>
      <c r="I148" s="242" t="s">
        <v>890</v>
      </c>
      <c r="J148" s="242" t="s">
        <v>867</v>
      </c>
      <c r="L148" s="218">
        <v>1749540</v>
      </c>
      <c r="M148" s="218">
        <v>1542143</v>
      </c>
      <c r="N148" s="218">
        <v>2135510</v>
      </c>
      <c r="O148" s="218">
        <v>2789465</v>
      </c>
      <c r="P148" s="229">
        <v>2219652</v>
      </c>
      <c r="Q148" s="218">
        <v>1749540</v>
      </c>
      <c r="R148" s="218">
        <v>1542143</v>
      </c>
      <c r="S148" s="218">
        <v>2135510</v>
      </c>
      <c r="T148" s="218">
        <v>2789465</v>
      </c>
      <c r="U148" s="218">
        <v>2219652</v>
      </c>
      <c r="V148" s="1">
        <v>0.0397</v>
      </c>
      <c r="W148" s="1">
        <v>0.0337</v>
      </c>
      <c r="X148" s="1">
        <v>0.0441</v>
      </c>
      <c r="Y148" s="1">
        <v>0.0539</v>
      </c>
      <c r="Z148" s="1">
        <v>0.0366</v>
      </c>
      <c r="AB148" s="1">
        <v>0.0449</v>
      </c>
      <c r="AC148" s="1">
        <v>0.0381</v>
      </c>
      <c r="AE148" s="1">
        <v>0.0539</v>
      </c>
      <c r="AF148" s="1">
        <v>0.0404</v>
      </c>
      <c r="AG148" s="1">
        <v>0.013500000000000005</v>
      </c>
      <c r="AI148" s="1">
        <v>0.0449</v>
      </c>
      <c r="AJ148" s="218">
        <v>2736442</v>
      </c>
    </row>
    <row r="149" spans="1:36" ht="12.75">
      <c r="A149" s="167">
        <v>140</v>
      </c>
      <c r="B149" s="168" t="s">
        <v>585</v>
      </c>
      <c r="C149" s="248">
        <v>5759909</v>
      </c>
      <c r="D149" s="248">
        <v>6026187</v>
      </c>
      <c r="E149" s="248">
        <v>6267018</v>
      </c>
      <c r="F149" s="248">
        <v>6518127</v>
      </c>
      <c r="G149" s="248">
        <v>6774154</v>
      </c>
      <c r="H149" s="248">
        <v>7032910</v>
      </c>
      <c r="I149" s="242" t="s">
        <v>898</v>
      </c>
      <c r="J149" s="242" t="s">
        <v>867</v>
      </c>
      <c r="L149" s="218">
        <v>122280</v>
      </c>
      <c r="M149" s="218">
        <v>90176</v>
      </c>
      <c r="N149" s="218">
        <v>94434</v>
      </c>
      <c r="O149" s="218">
        <v>93074</v>
      </c>
      <c r="P149" s="229">
        <v>89402</v>
      </c>
      <c r="Q149" s="218">
        <v>122280</v>
      </c>
      <c r="R149" s="218">
        <v>90176</v>
      </c>
      <c r="S149" s="218">
        <v>94434</v>
      </c>
      <c r="T149" s="218">
        <v>93074</v>
      </c>
      <c r="U149" s="218">
        <v>89402</v>
      </c>
      <c r="V149" s="1">
        <v>0.0212</v>
      </c>
      <c r="W149" s="1">
        <v>0.015</v>
      </c>
      <c r="X149" s="1">
        <v>0.0151</v>
      </c>
      <c r="Y149" s="1">
        <v>0.0143</v>
      </c>
      <c r="Z149" s="1">
        <v>0.0132</v>
      </c>
      <c r="AB149" s="1">
        <v>0.0142</v>
      </c>
      <c r="AC149" s="1">
        <v>0.0142</v>
      </c>
      <c r="AE149" s="1">
        <v>0.0151</v>
      </c>
      <c r="AF149" s="1">
        <v>0.0138</v>
      </c>
      <c r="AG149" s="1">
        <v>0.0013000000000000008</v>
      </c>
      <c r="AI149" s="1">
        <v>0.0142</v>
      </c>
      <c r="AJ149" s="218">
        <v>99867</v>
      </c>
    </row>
    <row r="150" spans="1:36" ht="12.75">
      <c r="A150" s="167">
        <v>141</v>
      </c>
      <c r="B150" s="168" t="s">
        <v>586</v>
      </c>
      <c r="C150" s="248">
        <v>40322730</v>
      </c>
      <c r="D150" s="248">
        <v>41955423</v>
      </c>
      <c r="E150" s="248">
        <v>43753564</v>
      </c>
      <c r="F150" s="248">
        <v>45896901</v>
      </c>
      <c r="G150" s="248">
        <v>47803174</v>
      </c>
      <c r="H150" s="248">
        <v>49897596</v>
      </c>
      <c r="I150" s="242" t="s">
        <v>905</v>
      </c>
      <c r="J150" s="242" t="s">
        <v>867</v>
      </c>
      <c r="L150" s="218">
        <v>624625</v>
      </c>
      <c r="M150" s="218">
        <v>749255</v>
      </c>
      <c r="N150" s="218">
        <v>1049498</v>
      </c>
      <c r="O150" s="218">
        <v>758850</v>
      </c>
      <c r="P150" s="229">
        <v>899343</v>
      </c>
      <c r="Q150" s="218">
        <v>624625</v>
      </c>
      <c r="R150" s="218">
        <v>749255</v>
      </c>
      <c r="S150" s="218">
        <v>1049498</v>
      </c>
      <c r="T150" s="218">
        <v>758850</v>
      </c>
      <c r="U150" s="218">
        <v>899343</v>
      </c>
      <c r="V150" s="1">
        <v>0.0155</v>
      </c>
      <c r="W150" s="1">
        <v>0.0179</v>
      </c>
      <c r="X150" s="1">
        <v>0.024</v>
      </c>
      <c r="Y150" s="1">
        <v>0.0165</v>
      </c>
      <c r="Z150" s="1">
        <v>0.0188</v>
      </c>
      <c r="AB150" s="1">
        <v>0.0198</v>
      </c>
      <c r="AC150" s="1">
        <v>0.0177</v>
      </c>
      <c r="AE150" s="1">
        <v>0.024</v>
      </c>
      <c r="AF150" s="1">
        <v>0.0177</v>
      </c>
      <c r="AG150" s="1">
        <v>0.0063</v>
      </c>
      <c r="AI150" s="1">
        <v>0.0198</v>
      </c>
      <c r="AJ150" s="218">
        <v>987972</v>
      </c>
    </row>
    <row r="151" spans="1:36" ht="12.75">
      <c r="A151" s="167">
        <v>142</v>
      </c>
      <c r="B151" s="168" t="s">
        <v>587</v>
      </c>
      <c r="C151" s="248">
        <v>24794254</v>
      </c>
      <c r="D151" s="248">
        <v>25520418</v>
      </c>
      <c r="E151" s="248">
        <v>26286223</v>
      </c>
      <c r="F151" s="248">
        <v>27146406</v>
      </c>
      <c r="G151" s="248">
        <v>28040403</v>
      </c>
      <c r="H151" s="248">
        <v>28951146</v>
      </c>
      <c r="I151" s="242" t="s">
        <v>888</v>
      </c>
      <c r="J151" s="242" t="s">
        <v>867</v>
      </c>
      <c r="L151" s="218">
        <v>106308</v>
      </c>
      <c r="M151" s="218">
        <v>127795</v>
      </c>
      <c r="N151" s="218">
        <v>203027</v>
      </c>
      <c r="O151" s="218">
        <v>215337</v>
      </c>
      <c r="P151" s="229">
        <v>209733</v>
      </c>
      <c r="Q151" s="218">
        <v>106308</v>
      </c>
      <c r="R151" s="218">
        <v>127795</v>
      </c>
      <c r="S151" s="218">
        <v>203027</v>
      </c>
      <c r="T151" s="218">
        <v>215337</v>
      </c>
      <c r="U151" s="218">
        <v>209733</v>
      </c>
      <c r="V151" s="1">
        <v>0.0043</v>
      </c>
      <c r="W151" s="1">
        <v>0.005</v>
      </c>
      <c r="X151" s="1">
        <v>0.0077</v>
      </c>
      <c r="Y151" s="1">
        <v>0.0079</v>
      </c>
      <c r="Z151" s="1">
        <v>0.0075</v>
      </c>
      <c r="AB151" s="1">
        <v>0.0077</v>
      </c>
      <c r="AC151" s="1">
        <v>0.0067</v>
      </c>
      <c r="AE151" s="1">
        <v>0.0079</v>
      </c>
      <c r="AF151" s="1">
        <v>0.0076</v>
      </c>
      <c r="AG151" s="1">
        <v>0.0003000000000000008</v>
      </c>
      <c r="AI151" s="1">
        <v>0.0077</v>
      </c>
      <c r="AJ151" s="218">
        <v>222924</v>
      </c>
    </row>
    <row r="152" spans="1:36" ht="12.75">
      <c r="A152" s="167">
        <v>143</v>
      </c>
      <c r="B152" s="168" t="s">
        <v>588</v>
      </c>
      <c r="C152" s="248">
        <v>2933389</v>
      </c>
      <c r="D152" s="248">
        <v>3024501</v>
      </c>
      <c r="E152" s="248">
        <v>3113221</v>
      </c>
      <c r="F152" s="248">
        <v>3228495</v>
      </c>
      <c r="G152" s="248">
        <v>3456309</v>
      </c>
      <c r="H152" s="248">
        <v>3421189</v>
      </c>
      <c r="I152" s="242" t="s">
        <v>887</v>
      </c>
      <c r="J152" s="242" t="s">
        <v>867</v>
      </c>
      <c r="L152" s="218">
        <v>17777</v>
      </c>
      <c r="M152" s="218">
        <v>13108</v>
      </c>
      <c r="N152" s="218">
        <v>37443</v>
      </c>
      <c r="O152" s="218">
        <v>14914</v>
      </c>
      <c r="P152" s="229">
        <v>13965</v>
      </c>
      <c r="Q152" s="218">
        <v>17777</v>
      </c>
      <c r="R152" s="218">
        <v>13108</v>
      </c>
      <c r="S152" s="218">
        <v>37443</v>
      </c>
      <c r="T152" s="218">
        <v>14914</v>
      </c>
      <c r="U152" s="218">
        <v>13965</v>
      </c>
      <c r="V152" s="1">
        <v>0.0061</v>
      </c>
      <c r="W152" s="1">
        <v>0.0043</v>
      </c>
      <c r="X152" s="1">
        <v>0.012</v>
      </c>
      <c r="Y152" s="1">
        <v>0.0046</v>
      </c>
      <c r="Z152" s="1">
        <v>0.004</v>
      </c>
      <c r="AB152" s="1">
        <v>0.0069</v>
      </c>
      <c r="AC152" s="1">
        <v>0.0043</v>
      </c>
      <c r="AE152" s="1">
        <v>0.012</v>
      </c>
      <c r="AF152" s="1">
        <v>0.0043</v>
      </c>
      <c r="AG152" s="1">
        <v>0.0077</v>
      </c>
      <c r="AI152" s="1">
        <v>0.0069</v>
      </c>
      <c r="AJ152" s="218">
        <v>23606</v>
      </c>
    </row>
    <row r="153" spans="1:36" ht="12.75">
      <c r="A153" s="167">
        <v>144</v>
      </c>
      <c r="B153" s="168" t="s">
        <v>589</v>
      </c>
      <c r="C153" s="248">
        <v>28683249</v>
      </c>
      <c r="D153" s="248">
        <v>29723896</v>
      </c>
      <c r="E153" s="248">
        <v>30833571</v>
      </c>
      <c r="F153" s="248">
        <v>32151255</v>
      </c>
      <c r="G153" s="248">
        <v>38120352</v>
      </c>
      <c r="H153" s="248">
        <v>34444947</v>
      </c>
      <c r="I153" s="242" t="s">
        <v>884</v>
      </c>
      <c r="J153" s="242" t="s">
        <v>867</v>
      </c>
      <c r="L153" s="218">
        <v>323566</v>
      </c>
      <c r="M153" s="218">
        <v>366577</v>
      </c>
      <c r="N153" s="218">
        <v>546845</v>
      </c>
      <c r="O153" s="218">
        <v>301864</v>
      </c>
      <c r="P153" s="229">
        <v>356624</v>
      </c>
      <c r="Q153" s="218">
        <v>323566</v>
      </c>
      <c r="R153" s="218">
        <v>366577</v>
      </c>
      <c r="S153" s="218">
        <v>546845</v>
      </c>
      <c r="T153" s="218">
        <v>301864</v>
      </c>
      <c r="U153" s="218">
        <v>356624</v>
      </c>
      <c r="V153" s="1">
        <v>0.0113</v>
      </c>
      <c r="W153" s="1">
        <v>0.0123</v>
      </c>
      <c r="X153" s="1">
        <v>0.0177</v>
      </c>
      <c r="Y153" s="1">
        <v>0.0094</v>
      </c>
      <c r="Z153" s="1">
        <v>0.0094</v>
      </c>
      <c r="AB153" s="1">
        <v>0.0122</v>
      </c>
      <c r="AC153" s="1">
        <v>0.0104</v>
      </c>
      <c r="AE153" s="1">
        <v>0.0177</v>
      </c>
      <c r="AF153" s="1">
        <v>0.0094</v>
      </c>
      <c r="AG153" s="1">
        <v>0.0083</v>
      </c>
      <c r="AI153" s="1">
        <v>0.0122</v>
      </c>
      <c r="AJ153" s="218">
        <v>420228</v>
      </c>
    </row>
    <row r="154" spans="1:36" ht="12.75">
      <c r="A154" s="167">
        <v>145</v>
      </c>
      <c r="B154" s="168" t="s">
        <v>590</v>
      </c>
      <c r="C154" s="248">
        <v>24348744</v>
      </c>
      <c r="D154" s="248">
        <v>25445146</v>
      </c>
      <c r="E154" s="248">
        <v>26662726</v>
      </c>
      <c r="F154" s="248">
        <v>27960783</v>
      </c>
      <c r="G154" s="248">
        <v>32374414</v>
      </c>
      <c r="H154" s="248">
        <v>30901535</v>
      </c>
      <c r="I154" s="242" t="s">
        <v>867</v>
      </c>
      <c r="J154" s="242" t="s">
        <v>867</v>
      </c>
      <c r="L154" s="218">
        <v>487684</v>
      </c>
      <c r="M154" s="218">
        <v>581451</v>
      </c>
      <c r="N154" s="218">
        <v>631489</v>
      </c>
      <c r="O154" s="218">
        <v>1126662</v>
      </c>
      <c r="P154" s="229">
        <v>370410</v>
      </c>
      <c r="Q154" s="218">
        <v>487684</v>
      </c>
      <c r="R154" s="218">
        <v>581451</v>
      </c>
      <c r="S154" s="218">
        <v>631489</v>
      </c>
      <c r="T154" s="218">
        <v>1126662</v>
      </c>
      <c r="U154" s="218">
        <v>370410</v>
      </c>
      <c r="V154" s="1">
        <v>0.02</v>
      </c>
      <c r="W154" s="1">
        <v>0.0229</v>
      </c>
      <c r="X154" s="1">
        <v>0.0237</v>
      </c>
      <c r="Y154" s="1">
        <v>0.0403</v>
      </c>
      <c r="Z154" s="1">
        <v>0.0114</v>
      </c>
      <c r="AB154" s="1">
        <v>0.0251</v>
      </c>
      <c r="AC154" s="1">
        <v>0.0193</v>
      </c>
      <c r="AE154" s="1">
        <v>0.0403</v>
      </c>
      <c r="AF154" s="1">
        <v>0.0176</v>
      </c>
      <c r="AG154" s="1">
        <v>0.0227</v>
      </c>
      <c r="AI154" s="1">
        <v>0.0193</v>
      </c>
      <c r="AJ154" s="218">
        <v>596400</v>
      </c>
    </row>
    <row r="155" spans="1:36" ht="12.75">
      <c r="A155" s="167">
        <v>146</v>
      </c>
      <c r="B155" s="168" t="s">
        <v>591</v>
      </c>
      <c r="C155" s="248">
        <v>15322244</v>
      </c>
      <c r="D155" s="248">
        <v>15880947</v>
      </c>
      <c r="E155" s="248">
        <v>16617996</v>
      </c>
      <c r="F155" s="248">
        <v>17258380</v>
      </c>
      <c r="G155" s="248">
        <v>21785037</v>
      </c>
      <c r="H155" s="248">
        <v>18782364</v>
      </c>
      <c r="I155" s="242" t="s">
        <v>887</v>
      </c>
      <c r="J155" s="242" t="s">
        <v>867</v>
      </c>
      <c r="L155" s="218">
        <v>175647</v>
      </c>
      <c r="M155" s="218">
        <v>340026</v>
      </c>
      <c r="N155" s="218">
        <v>224934</v>
      </c>
      <c r="O155" s="218">
        <v>316018</v>
      </c>
      <c r="P155" s="229">
        <v>326359</v>
      </c>
      <c r="Q155" s="218">
        <v>175647</v>
      </c>
      <c r="R155" s="218">
        <v>340026</v>
      </c>
      <c r="S155" s="218">
        <v>224934</v>
      </c>
      <c r="T155" s="218">
        <v>316018</v>
      </c>
      <c r="U155" s="218">
        <v>326359</v>
      </c>
      <c r="V155" s="1">
        <v>0.0115</v>
      </c>
      <c r="W155" s="1">
        <v>0.0214</v>
      </c>
      <c r="X155" s="1">
        <v>0.0135</v>
      </c>
      <c r="Y155" s="1">
        <v>0.0183</v>
      </c>
      <c r="Z155" s="1">
        <v>0.015</v>
      </c>
      <c r="AB155" s="1">
        <v>0.0156</v>
      </c>
      <c r="AC155" s="1">
        <v>0.0156</v>
      </c>
      <c r="AE155" s="1">
        <v>0.0183</v>
      </c>
      <c r="AF155" s="1">
        <v>0.0143</v>
      </c>
      <c r="AG155" s="1">
        <v>0.004</v>
      </c>
      <c r="AI155" s="1">
        <v>0.0156</v>
      </c>
      <c r="AJ155" s="218">
        <v>293005</v>
      </c>
    </row>
    <row r="156" spans="1:36" ht="12.75">
      <c r="A156" s="167">
        <v>147</v>
      </c>
      <c r="B156" s="168" t="s">
        <v>592</v>
      </c>
      <c r="C156" s="248">
        <v>11326987</v>
      </c>
      <c r="D156" s="248">
        <v>11904573</v>
      </c>
      <c r="E156" s="248">
        <v>12395242</v>
      </c>
      <c r="F156" s="248">
        <v>13026175</v>
      </c>
      <c r="G156" s="248">
        <v>17054549</v>
      </c>
      <c r="H156" s="248">
        <v>14109456</v>
      </c>
      <c r="I156" s="242" t="s">
        <v>890</v>
      </c>
      <c r="J156" s="242" t="s">
        <v>867</v>
      </c>
      <c r="L156" s="218">
        <v>294412</v>
      </c>
      <c r="M156" s="218">
        <v>193054</v>
      </c>
      <c r="N156" s="218">
        <v>321052</v>
      </c>
      <c r="O156" s="218">
        <v>171366</v>
      </c>
      <c r="P156" s="229">
        <v>248181</v>
      </c>
      <c r="Q156" s="218">
        <v>294412</v>
      </c>
      <c r="R156" s="218">
        <v>193054</v>
      </c>
      <c r="S156" s="218">
        <v>321052</v>
      </c>
      <c r="T156" s="218">
        <v>171366</v>
      </c>
      <c r="U156" s="218">
        <v>248181</v>
      </c>
      <c r="V156" s="1">
        <v>0.026</v>
      </c>
      <c r="W156" s="1">
        <v>0.0162</v>
      </c>
      <c r="X156" s="1">
        <v>0.0259</v>
      </c>
      <c r="Y156" s="1">
        <v>0.0132</v>
      </c>
      <c r="Z156" s="1">
        <v>0.0146</v>
      </c>
      <c r="AB156" s="1">
        <v>0.0179</v>
      </c>
      <c r="AC156" s="1">
        <v>0.0147</v>
      </c>
      <c r="AE156" s="1">
        <v>0.0259</v>
      </c>
      <c r="AF156" s="1">
        <v>0.0139</v>
      </c>
      <c r="AG156" s="1">
        <v>0.012</v>
      </c>
      <c r="AI156" s="1">
        <v>0.0179</v>
      </c>
      <c r="AJ156" s="218">
        <v>252559</v>
      </c>
    </row>
    <row r="157" spans="1:36" ht="12.75">
      <c r="A157" s="167">
        <v>148</v>
      </c>
      <c r="B157" s="168" t="s">
        <v>593</v>
      </c>
      <c r="C157" s="248">
        <v>7285290</v>
      </c>
      <c r="D157" s="248">
        <v>7573102</v>
      </c>
      <c r="E157" s="248">
        <v>7823529</v>
      </c>
      <c r="F157" s="248">
        <v>8079420</v>
      </c>
      <c r="G157" s="248">
        <v>8343686</v>
      </c>
      <c r="H157" s="248">
        <v>8618973</v>
      </c>
      <c r="I157" s="242" t="s">
        <v>867</v>
      </c>
      <c r="J157" s="242" t="s">
        <v>867</v>
      </c>
      <c r="L157" s="218">
        <v>105680</v>
      </c>
      <c r="M157" s="218">
        <v>61099</v>
      </c>
      <c r="N157" s="218">
        <v>60303</v>
      </c>
      <c r="O157" s="218">
        <v>62280</v>
      </c>
      <c r="P157" s="229">
        <v>66695</v>
      </c>
      <c r="Q157" s="218">
        <v>105680</v>
      </c>
      <c r="R157" s="218">
        <v>61099</v>
      </c>
      <c r="S157" s="218">
        <v>60303</v>
      </c>
      <c r="T157" s="218">
        <v>62280</v>
      </c>
      <c r="U157" s="218">
        <v>66695</v>
      </c>
      <c r="V157" s="1">
        <v>0.0145</v>
      </c>
      <c r="W157" s="1">
        <v>0.0081</v>
      </c>
      <c r="X157" s="1">
        <v>0.0077</v>
      </c>
      <c r="Y157" s="1">
        <v>0.0077</v>
      </c>
      <c r="Z157" s="1">
        <v>0.008</v>
      </c>
      <c r="AB157" s="1">
        <v>0.0078</v>
      </c>
      <c r="AC157" s="1">
        <v>0.0078</v>
      </c>
      <c r="AE157" s="1">
        <v>0.008</v>
      </c>
      <c r="AF157" s="1">
        <v>0.0077</v>
      </c>
      <c r="AG157" s="1">
        <v>0.0002999999999999999</v>
      </c>
      <c r="AI157" s="1">
        <v>0.0078</v>
      </c>
      <c r="AJ157" s="218">
        <v>67228</v>
      </c>
    </row>
    <row r="158" spans="1:36" ht="12.75">
      <c r="A158" s="167">
        <v>149</v>
      </c>
      <c r="B158" s="168" t="s">
        <v>594</v>
      </c>
      <c r="C158" s="248">
        <v>57459512</v>
      </c>
      <c r="D158" s="248">
        <v>60555260</v>
      </c>
      <c r="E158" s="248">
        <v>63711774</v>
      </c>
      <c r="F158" s="248">
        <v>67210871</v>
      </c>
      <c r="G158" s="248">
        <v>70661377</v>
      </c>
      <c r="H158" s="248">
        <v>74107308</v>
      </c>
      <c r="I158" s="242" t="s">
        <v>867</v>
      </c>
      <c r="J158" s="242" t="s">
        <v>867</v>
      </c>
      <c r="L158" s="218">
        <v>1659260</v>
      </c>
      <c r="M158" s="218">
        <v>1642632</v>
      </c>
      <c r="N158" s="218">
        <v>1883729</v>
      </c>
      <c r="O158" s="218">
        <v>1749216</v>
      </c>
      <c r="P158" s="229">
        <v>1674238</v>
      </c>
      <c r="Q158" s="218">
        <v>1659260</v>
      </c>
      <c r="R158" s="218">
        <v>1642632</v>
      </c>
      <c r="S158" s="218">
        <v>1883729</v>
      </c>
      <c r="T158" s="218">
        <v>1749216</v>
      </c>
      <c r="U158" s="218">
        <v>1674238</v>
      </c>
      <c r="V158" s="1">
        <v>0.0289</v>
      </c>
      <c r="W158" s="1">
        <v>0.0271</v>
      </c>
      <c r="X158" s="1">
        <v>0.0296</v>
      </c>
      <c r="Y158" s="1">
        <v>0.026</v>
      </c>
      <c r="Z158" s="1">
        <v>0.0237</v>
      </c>
      <c r="AB158" s="1">
        <v>0.0264</v>
      </c>
      <c r="AC158" s="1">
        <v>0.0256</v>
      </c>
      <c r="AE158" s="1">
        <v>0.0296</v>
      </c>
      <c r="AF158" s="1">
        <v>0.0249</v>
      </c>
      <c r="AG158" s="1">
        <v>0.004700000000000003</v>
      </c>
      <c r="AI158" s="1">
        <v>0.0264</v>
      </c>
      <c r="AJ158" s="218">
        <v>1956433</v>
      </c>
    </row>
    <row r="159" spans="1:36" ht="12.75">
      <c r="A159" s="167">
        <v>150</v>
      </c>
      <c r="B159" s="168" t="s">
        <v>595</v>
      </c>
      <c r="C159" s="248">
        <v>12911280</v>
      </c>
      <c r="D159" s="248">
        <v>13398385</v>
      </c>
      <c r="E159" s="248">
        <v>13915178</v>
      </c>
      <c r="F159" s="248">
        <v>14417880</v>
      </c>
      <c r="G159" s="248">
        <v>15362384</v>
      </c>
      <c r="H159" s="248">
        <v>15602526</v>
      </c>
      <c r="I159" s="242" t="s">
        <v>884</v>
      </c>
      <c r="J159" s="242" t="s">
        <v>867</v>
      </c>
      <c r="L159" s="218">
        <v>164323</v>
      </c>
      <c r="M159" s="218">
        <v>181173</v>
      </c>
      <c r="N159" s="218">
        <v>154823</v>
      </c>
      <c r="O159" s="218">
        <v>209332</v>
      </c>
      <c r="P159" s="229">
        <v>240175</v>
      </c>
      <c r="Q159" s="218">
        <v>164323</v>
      </c>
      <c r="R159" s="218">
        <v>181173</v>
      </c>
      <c r="S159" s="218">
        <v>154823</v>
      </c>
      <c r="T159" s="218">
        <v>209332</v>
      </c>
      <c r="U159" s="218">
        <v>240175</v>
      </c>
      <c r="V159" s="1">
        <v>0.0127</v>
      </c>
      <c r="W159" s="1">
        <v>0.0135</v>
      </c>
      <c r="X159" s="1">
        <v>0.0111</v>
      </c>
      <c r="Y159" s="1">
        <v>0.0145</v>
      </c>
      <c r="Z159" s="1">
        <v>0.0156</v>
      </c>
      <c r="AB159" s="1">
        <v>0.0137</v>
      </c>
      <c r="AC159" s="1">
        <v>0.013</v>
      </c>
      <c r="AE159" s="1">
        <v>0.0156</v>
      </c>
      <c r="AF159" s="1">
        <v>0.0128</v>
      </c>
      <c r="AG159" s="1">
        <v>0.0027999999999999987</v>
      </c>
      <c r="AI159" s="1">
        <v>0.0137</v>
      </c>
      <c r="AJ159" s="218">
        <v>213755</v>
      </c>
    </row>
    <row r="160" spans="1:36" ht="12.75">
      <c r="A160" s="167">
        <v>151</v>
      </c>
      <c r="B160" s="168" t="s">
        <v>596</v>
      </c>
      <c r="C160" s="248">
        <v>12024225</v>
      </c>
      <c r="D160" s="248">
        <v>12449284</v>
      </c>
      <c r="E160" s="248">
        <v>12980784</v>
      </c>
      <c r="F160" s="248">
        <v>13469075</v>
      </c>
      <c r="G160" s="248">
        <v>14001857</v>
      </c>
      <c r="H160" s="248">
        <v>14615965</v>
      </c>
      <c r="I160" s="242" t="s">
        <v>867</v>
      </c>
      <c r="J160" s="242" t="s">
        <v>867</v>
      </c>
      <c r="L160" s="218">
        <v>124453</v>
      </c>
      <c r="M160" s="218">
        <v>220268</v>
      </c>
      <c r="N160" s="218">
        <v>163771</v>
      </c>
      <c r="O160" s="218">
        <v>196055</v>
      </c>
      <c r="P160" s="229">
        <v>264062</v>
      </c>
      <c r="Q160" s="218">
        <v>124453</v>
      </c>
      <c r="R160" s="218">
        <v>220268</v>
      </c>
      <c r="S160" s="218">
        <v>163771</v>
      </c>
      <c r="T160" s="218">
        <v>196055</v>
      </c>
      <c r="U160" s="218">
        <v>264062</v>
      </c>
      <c r="V160" s="1">
        <v>0.0104</v>
      </c>
      <c r="W160" s="1">
        <v>0.0177</v>
      </c>
      <c r="X160" s="1">
        <v>0.0126</v>
      </c>
      <c r="Y160" s="1">
        <v>0.0146</v>
      </c>
      <c r="Z160" s="1">
        <v>0.0189</v>
      </c>
      <c r="AB160" s="1">
        <v>0.0154</v>
      </c>
      <c r="AC160" s="1">
        <v>0.015</v>
      </c>
      <c r="AE160" s="1">
        <v>0.0189</v>
      </c>
      <c r="AF160" s="1">
        <v>0.0136</v>
      </c>
      <c r="AG160" s="1">
        <v>0.005300000000000001</v>
      </c>
      <c r="AI160" s="1">
        <v>0.0154</v>
      </c>
      <c r="AJ160" s="218">
        <v>225086</v>
      </c>
    </row>
    <row r="161" spans="1:36" ht="12.75">
      <c r="A161" s="167">
        <v>152</v>
      </c>
      <c r="B161" s="168" t="s">
        <v>597</v>
      </c>
      <c r="C161" s="248">
        <v>14461896</v>
      </c>
      <c r="D161" s="248">
        <v>14994894</v>
      </c>
      <c r="E161" s="248">
        <v>15532903</v>
      </c>
      <c r="F161" s="248">
        <v>16072857</v>
      </c>
      <c r="G161" s="248">
        <v>16892223</v>
      </c>
      <c r="H161" s="248">
        <v>17783155</v>
      </c>
      <c r="I161" s="242" t="s">
        <v>906</v>
      </c>
      <c r="J161" s="242" t="s">
        <v>867</v>
      </c>
      <c r="L161" s="218">
        <v>171451</v>
      </c>
      <c r="M161" s="218">
        <v>163137</v>
      </c>
      <c r="N161" s="218">
        <v>151631</v>
      </c>
      <c r="O161" s="218">
        <v>417545</v>
      </c>
      <c r="P161" s="229">
        <v>456842</v>
      </c>
      <c r="Q161" s="218">
        <v>171451</v>
      </c>
      <c r="R161" s="218">
        <v>163137</v>
      </c>
      <c r="S161" s="218">
        <v>151631</v>
      </c>
      <c r="T161" s="218">
        <v>417545</v>
      </c>
      <c r="U161" s="218">
        <v>456842</v>
      </c>
      <c r="V161" s="1">
        <v>0.0119</v>
      </c>
      <c r="W161" s="1">
        <v>0.0109</v>
      </c>
      <c r="X161" s="1">
        <v>0.0098</v>
      </c>
      <c r="Y161" s="1">
        <v>0.026</v>
      </c>
      <c r="Z161" s="1">
        <v>0.027</v>
      </c>
      <c r="AB161" s="1">
        <v>0.0209</v>
      </c>
      <c r="AC161" s="1">
        <v>0.0156</v>
      </c>
      <c r="AE161" s="1">
        <v>0.027</v>
      </c>
      <c r="AF161" s="1">
        <v>0.0179</v>
      </c>
      <c r="AG161" s="1">
        <v>0.0091</v>
      </c>
      <c r="AI161" s="1">
        <v>0.0209</v>
      </c>
      <c r="AJ161" s="218">
        <v>371668</v>
      </c>
    </row>
    <row r="162" spans="1:36" ht="12.75">
      <c r="A162" s="167">
        <v>153</v>
      </c>
      <c r="B162" s="168" t="s">
        <v>598</v>
      </c>
      <c r="C162" s="248">
        <v>63063845</v>
      </c>
      <c r="D162" s="248">
        <v>65231774</v>
      </c>
      <c r="E162" s="248">
        <v>68087327</v>
      </c>
      <c r="F162" s="248">
        <v>71007742</v>
      </c>
      <c r="G162" s="248">
        <v>74049153</v>
      </c>
      <c r="H162" s="248">
        <v>77287086</v>
      </c>
      <c r="I162" s="242" t="s">
        <v>891</v>
      </c>
      <c r="J162" s="242" t="s">
        <v>867</v>
      </c>
      <c r="L162" s="218">
        <v>591333</v>
      </c>
      <c r="M162" s="218">
        <v>1224759</v>
      </c>
      <c r="N162" s="218">
        <v>1218232</v>
      </c>
      <c r="O162" s="218">
        <v>1266217</v>
      </c>
      <c r="P162" s="229">
        <v>1375155</v>
      </c>
      <c r="Q162" s="218">
        <v>591333</v>
      </c>
      <c r="R162" s="218">
        <v>1224759</v>
      </c>
      <c r="S162" s="218">
        <v>1218232</v>
      </c>
      <c r="T162" s="218">
        <v>1266217</v>
      </c>
      <c r="U162" s="218">
        <v>1375155</v>
      </c>
      <c r="V162" s="1">
        <v>0.0094</v>
      </c>
      <c r="W162" s="1">
        <v>0.0188</v>
      </c>
      <c r="X162" s="1">
        <v>0.0179</v>
      </c>
      <c r="Y162" s="1">
        <v>0.0178</v>
      </c>
      <c r="Z162" s="1">
        <v>0.0186</v>
      </c>
      <c r="AB162" s="1">
        <v>0.0181</v>
      </c>
      <c r="AC162" s="1">
        <v>0.0181</v>
      </c>
      <c r="AE162" s="1">
        <v>0.0186</v>
      </c>
      <c r="AF162" s="1">
        <v>0.0179</v>
      </c>
      <c r="AG162" s="1">
        <v>0.0006999999999999992</v>
      </c>
      <c r="AI162" s="1">
        <v>0.0181</v>
      </c>
      <c r="AJ162" s="218">
        <v>1398896</v>
      </c>
    </row>
    <row r="163" spans="1:36" ht="12.75">
      <c r="A163" s="167">
        <v>154</v>
      </c>
      <c r="B163" s="168" t="s">
        <v>599</v>
      </c>
      <c r="C163" s="248">
        <v>4243135</v>
      </c>
      <c r="D163" s="248">
        <v>4375166</v>
      </c>
      <c r="E163" s="248">
        <v>4522541</v>
      </c>
      <c r="F163" s="248">
        <v>4697238</v>
      </c>
      <c r="G163" s="248">
        <v>5162859</v>
      </c>
      <c r="H163" s="248">
        <v>5083837</v>
      </c>
      <c r="I163" s="242" t="s">
        <v>884</v>
      </c>
      <c r="J163" s="242" t="s">
        <v>867</v>
      </c>
      <c r="L163" s="218">
        <v>25953</v>
      </c>
      <c r="M163" s="218">
        <v>37995</v>
      </c>
      <c r="N163" s="218">
        <v>61634</v>
      </c>
      <c r="O163" s="218">
        <v>61463</v>
      </c>
      <c r="P163" s="229">
        <v>85802</v>
      </c>
      <c r="Q163" s="218">
        <v>25953</v>
      </c>
      <c r="R163" s="218">
        <v>37995</v>
      </c>
      <c r="S163" s="218">
        <v>61634</v>
      </c>
      <c r="T163" s="218">
        <v>61463</v>
      </c>
      <c r="U163" s="218">
        <v>85802</v>
      </c>
      <c r="V163" s="1">
        <v>0.0061</v>
      </c>
      <c r="W163" s="1">
        <v>0.0087</v>
      </c>
      <c r="X163" s="1">
        <v>0.0136</v>
      </c>
      <c r="Y163" s="1">
        <v>0.0131</v>
      </c>
      <c r="Z163" s="1">
        <v>0.0166</v>
      </c>
      <c r="AB163" s="1">
        <v>0.0144</v>
      </c>
      <c r="AC163" s="1">
        <v>0.0118</v>
      </c>
      <c r="AE163" s="1">
        <v>0.0166</v>
      </c>
      <c r="AF163" s="1">
        <v>0.0134</v>
      </c>
      <c r="AG163" s="1">
        <v>0.0031999999999999997</v>
      </c>
      <c r="AI163" s="1">
        <v>0.0144</v>
      </c>
      <c r="AJ163" s="218">
        <v>73207</v>
      </c>
    </row>
    <row r="164" spans="1:36" ht="12.75">
      <c r="A164" s="167">
        <v>155</v>
      </c>
      <c r="B164" s="168" t="s">
        <v>600</v>
      </c>
      <c r="C164" s="248">
        <v>123126734</v>
      </c>
      <c r="D164" s="248">
        <v>129101885</v>
      </c>
      <c r="E164" s="248">
        <v>135104579</v>
      </c>
      <c r="F164" s="248">
        <v>141804255</v>
      </c>
      <c r="G164" s="248">
        <v>169366479</v>
      </c>
      <c r="H164" s="248">
        <v>155730639</v>
      </c>
      <c r="I164" s="242" t="s">
        <v>884</v>
      </c>
      <c r="J164" s="242" t="s">
        <v>867</v>
      </c>
      <c r="L164" s="218">
        <v>2896983</v>
      </c>
      <c r="M164" s="218">
        <v>2672134</v>
      </c>
      <c r="N164" s="218">
        <v>3309344</v>
      </c>
      <c r="O164" s="218">
        <v>3357135</v>
      </c>
      <c r="P164" s="229">
        <v>3270004</v>
      </c>
      <c r="Q164" s="218">
        <v>2896983</v>
      </c>
      <c r="R164" s="218">
        <v>2672134</v>
      </c>
      <c r="S164" s="218">
        <v>3309344</v>
      </c>
      <c r="T164" s="218">
        <v>3357135</v>
      </c>
      <c r="U164" s="218">
        <v>3270004</v>
      </c>
      <c r="V164" s="1">
        <v>0.0235</v>
      </c>
      <c r="W164" s="1">
        <v>0.0207</v>
      </c>
      <c r="X164" s="1">
        <v>0.0245</v>
      </c>
      <c r="Y164" s="1">
        <v>0.0237</v>
      </c>
      <c r="Z164" s="1">
        <v>0.0193</v>
      </c>
      <c r="AB164" s="1">
        <v>0.0225</v>
      </c>
      <c r="AC164" s="1">
        <v>0.0212</v>
      </c>
      <c r="AE164" s="1">
        <v>0.0245</v>
      </c>
      <c r="AF164" s="1">
        <v>0.0215</v>
      </c>
      <c r="AG164" s="1">
        <v>0.0030000000000000027</v>
      </c>
      <c r="AI164" s="1">
        <v>0.0225</v>
      </c>
      <c r="AJ164" s="218">
        <v>3503939</v>
      </c>
    </row>
    <row r="165" spans="1:36" ht="12.75">
      <c r="A165" s="167">
        <v>156</v>
      </c>
      <c r="B165" s="168" t="s">
        <v>601</v>
      </c>
      <c r="C165" s="248">
        <v>1618375</v>
      </c>
      <c r="D165" s="248">
        <v>1672733</v>
      </c>
      <c r="E165" s="248">
        <v>1721853</v>
      </c>
      <c r="F165" s="248">
        <v>1771804</v>
      </c>
      <c r="G165" s="248">
        <v>1820724</v>
      </c>
      <c r="H165" s="248">
        <v>1878027</v>
      </c>
      <c r="I165" s="242" t="s">
        <v>884</v>
      </c>
      <c r="J165" s="242" t="s">
        <v>867</v>
      </c>
      <c r="L165" s="218">
        <v>13899</v>
      </c>
      <c r="M165" s="218">
        <v>7302</v>
      </c>
      <c r="N165" s="218">
        <v>6905</v>
      </c>
      <c r="O165" s="218">
        <v>4625</v>
      </c>
      <c r="P165" s="229">
        <v>11785</v>
      </c>
      <c r="Q165" s="218">
        <v>13899</v>
      </c>
      <c r="R165" s="218">
        <v>7302</v>
      </c>
      <c r="S165" s="218">
        <v>6905</v>
      </c>
      <c r="T165" s="218">
        <v>4625</v>
      </c>
      <c r="U165" s="218">
        <v>11785</v>
      </c>
      <c r="V165" s="1">
        <v>0.0086</v>
      </c>
      <c r="W165" s="1">
        <v>0.0044</v>
      </c>
      <c r="X165" s="1">
        <v>0.004</v>
      </c>
      <c r="Y165" s="1">
        <v>0.0026</v>
      </c>
      <c r="Z165" s="1">
        <v>0.0065</v>
      </c>
      <c r="AB165" s="1">
        <v>0.0044</v>
      </c>
      <c r="AC165" s="1">
        <v>0.0037</v>
      </c>
      <c r="AE165" s="1">
        <v>0.0065</v>
      </c>
      <c r="AF165" s="1">
        <v>0.0033</v>
      </c>
      <c r="AG165" s="1">
        <v>0.0031999999999999997</v>
      </c>
      <c r="AI165" s="1">
        <v>0.0044</v>
      </c>
      <c r="AJ165" s="218">
        <v>8263</v>
      </c>
    </row>
    <row r="166" spans="1:36" ht="12.75">
      <c r="A166" s="167">
        <v>157</v>
      </c>
      <c r="B166" s="168" t="s">
        <v>602</v>
      </c>
      <c r="C166" s="248">
        <v>21363715</v>
      </c>
      <c r="D166" s="248">
        <v>22073141</v>
      </c>
      <c r="E166" s="248">
        <v>22912242</v>
      </c>
      <c r="F166" s="248">
        <v>23823983</v>
      </c>
      <c r="G166" s="248">
        <v>27696403</v>
      </c>
      <c r="H166" s="248">
        <v>25224589</v>
      </c>
      <c r="I166" s="242" t="s">
        <v>897</v>
      </c>
      <c r="J166" s="242" t="s">
        <v>867</v>
      </c>
      <c r="L166" s="218">
        <v>175334</v>
      </c>
      <c r="M166" s="218">
        <v>287273</v>
      </c>
      <c r="N166" s="218">
        <v>338935</v>
      </c>
      <c r="O166" s="218">
        <v>160953</v>
      </c>
      <c r="P166" s="229">
        <v>29541</v>
      </c>
      <c r="Q166" s="218">
        <v>175334</v>
      </c>
      <c r="R166" s="218">
        <v>287273</v>
      </c>
      <c r="S166" s="218">
        <v>338935</v>
      </c>
      <c r="T166" s="218">
        <v>160953</v>
      </c>
      <c r="U166" s="218">
        <v>29541</v>
      </c>
      <c r="V166" s="1">
        <v>0.0082</v>
      </c>
      <c r="W166" s="1">
        <v>0.013</v>
      </c>
      <c r="X166" s="1">
        <v>0.0148</v>
      </c>
      <c r="Y166" s="1">
        <v>0.0068</v>
      </c>
      <c r="Z166" s="1">
        <v>0.0011</v>
      </c>
      <c r="AB166" s="1">
        <v>0.0076</v>
      </c>
      <c r="AC166" s="1">
        <v>0.007</v>
      </c>
      <c r="AE166" s="1">
        <v>0.0148</v>
      </c>
      <c r="AF166" s="1">
        <v>0.004</v>
      </c>
      <c r="AG166" s="1">
        <v>0.0108</v>
      </c>
      <c r="AI166" s="1">
        <v>0.0076</v>
      </c>
      <c r="AJ166" s="218">
        <v>191707</v>
      </c>
    </row>
    <row r="167" spans="1:36" ht="12.75">
      <c r="A167" s="167">
        <v>158</v>
      </c>
      <c r="B167" s="168" t="s">
        <v>603</v>
      </c>
      <c r="C167" s="248">
        <v>25381206</v>
      </c>
      <c r="D167" s="248">
        <v>26559206</v>
      </c>
      <c r="E167" s="248">
        <v>28472409</v>
      </c>
      <c r="F167" s="248">
        <v>31286005</v>
      </c>
      <c r="G167" s="248">
        <v>35349968</v>
      </c>
      <c r="H167" s="248">
        <v>35938075</v>
      </c>
      <c r="I167" s="242" t="s">
        <v>867</v>
      </c>
      <c r="J167" s="242" t="s">
        <v>867</v>
      </c>
      <c r="L167" s="218">
        <v>543470</v>
      </c>
      <c r="M167" s="218">
        <v>1249222</v>
      </c>
      <c r="N167" s="218">
        <v>1987105</v>
      </c>
      <c r="O167" s="218">
        <v>1202231</v>
      </c>
      <c r="P167" s="229">
        <v>1835455</v>
      </c>
      <c r="Q167" s="218">
        <v>543470</v>
      </c>
      <c r="R167" s="218">
        <v>1249222</v>
      </c>
      <c r="S167" s="218">
        <v>1987105</v>
      </c>
      <c r="T167" s="218">
        <v>1202231</v>
      </c>
      <c r="U167" s="218">
        <v>1835455</v>
      </c>
      <c r="V167" s="1">
        <v>0.0214</v>
      </c>
      <c r="W167" s="1">
        <v>0.047</v>
      </c>
      <c r="X167" s="1">
        <v>0.0698</v>
      </c>
      <c r="Y167" s="1">
        <v>0.0384</v>
      </c>
      <c r="Z167" s="1">
        <v>0.0519</v>
      </c>
      <c r="AB167" s="1">
        <v>0.0534</v>
      </c>
      <c r="AC167" s="1">
        <v>0.0458</v>
      </c>
      <c r="AE167" s="1">
        <v>0.0698</v>
      </c>
      <c r="AF167" s="1">
        <v>0.0452</v>
      </c>
      <c r="AG167" s="1">
        <v>0.024600000000000004</v>
      </c>
      <c r="AI167" s="1">
        <v>0.0458</v>
      </c>
      <c r="AJ167" s="218">
        <v>1645964</v>
      </c>
    </row>
    <row r="168" spans="1:36" ht="12.75">
      <c r="A168" s="167">
        <v>159</v>
      </c>
      <c r="B168" s="168" t="s">
        <v>604</v>
      </c>
      <c r="C168" s="248">
        <v>36531659</v>
      </c>
      <c r="D168" s="248">
        <v>37781176</v>
      </c>
      <c r="E168" s="248">
        <v>38954003</v>
      </c>
      <c r="F168" s="248">
        <v>40107569</v>
      </c>
      <c r="G168" s="248">
        <v>46851176</v>
      </c>
      <c r="H168" s="248">
        <v>42640565</v>
      </c>
      <c r="I168" s="242" t="s">
        <v>884</v>
      </c>
      <c r="J168" s="242" t="s">
        <v>867</v>
      </c>
      <c r="L168" s="218">
        <v>336225</v>
      </c>
      <c r="M168" s="218">
        <v>228298</v>
      </c>
      <c r="N168" s="218">
        <v>179716</v>
      </c>
      <c r="O168" s="218">
        <v>229916</v>
      </c>
      <c r="P168" s="229">
        <v>266887</v>
      </c>
      <c r="Q168" s="218">
        <v>336225</v>
      </c>
      <c r="R168" s="218">
        <v>228298</v>
      </c>
      <c r="S168" s="218">
        <v>179716</v>
      </c>
      <c r="T168" s="218">
        <v>229916</v>
      </c>
      <c r="U168" s="218">
        <v>266887</v>
      </c>
      <c r="V168" s="1">
        <v>0.0092</v>
      </c>
      <c r="W168" s="1">
        <v>0.006</v>
      </c>
      <c r="X168" s="1">
        <v>0.0046</v>
      </c>
      <c r="Y168" s="1">
        <v>0.0057</v>
      </c>
      <c r="Z168" s="1">
        <v>0.0057</v>
      </c>
      <c r="AB168" s="1">
        <v>0.0053</v>
      </c>
      <c r="AC168" s="1">
        <v>0.0053</v>
      </c>
      <c r="AE168" s="1">
        <v>0.0057</v>
      </c>
      <c r="AF168" s="1">
        <v>0.0052</v>
      </c>
      <c r="AG168" s="1">
        <v>0.0005000000000000004</v>
      </c>
      <c r="AI168" s="1">
        <v>0.0053</v>
      </c>
      <c r="AJ168" s="218">
        <v>225995</v>
      </c>
    </row>
    <row r="169" spans="1:36" ht="12.75">
      <c r="A169" s="167">
        <v>160</v>
      </c>
      <c r="B169" s="168" t="s">
        <v>605</v>
      </c>
      <c r="C169" s="248">
        <v>122602344</v>
      </c>
      <c r="D169" s="248">
        <v>128838969</v>
      </c>
      <c r="E169" s="248">
        <v>134307160</v>
      </c>
      <c r="F169" s="248">
        <v>140808634</v>
      </c>
      <c r="G169" s="248">
        <v>146747545</v>
      </c>
      <c r="H169" s="248">
        <v>152560490</v>
      </c>
      <c r="I169" s="242" t="s">
        <v>884</v>
      </c>
      <c r="J169" s="242" t="s">
        <v>867</v>
      </c>
      <c r="L169" s="218">
        <v>3171566</v>
      </c>
      <c r="M169" s="218">
        <v>2247217</v>
      </c>
      <c r="N169" s="218">
        <v>3143795</v>
      </c>
      <c r="O169" s="218">
        <v>2418695</v>
      </c>
      <c r="P169" s="229">
        <v>2144212</v>
      </c>
      <c r="Q169" s="218">
        <v>3171566</v>
      </c>
      <c r="R169" s="218">
        <v>2247217</v>
      </c>
      <c r="S169" s="218">
        <v>3143795</v>
      </c>
      <c r="T169" s="218">
        <v>2418695</v>
      </c>
      <c r="U169" s="218">
        <v>2144212</v>
      </c>
      <c r="V169" s="1">
        <v>0.0259</v>
      </c>
      <c r="W169" s="1">
        <v>0.0174</v>
      </c>
      <c r="X169" s="1">
        <v>0.0234</v>
      </c>
      <c r="Y169" s="1">
        <v>0.0172</v>
      </c>
      <c r="Z169" s="1">
        <v>0.0146</v>
      </c>
      <c r="AB169" s="1">
        <v>0.0184</v>
      </c>
      <c r="AC169" s="1">
        <v>0.0164</v>
      </c>
      <c r="AE169" s="1">
        <v>0.0234</v>
      </c>
      <c r="AF169" s="1">
        <v>0.0159</v>
      </c>
      <c r="AG169" s="1">
        <v>0.0075</v>
      </c>
      <c r="AI169" s="1">
        <v>0.0184</v>
      </c>
      <c r="AJ169" s="218">
        <v>2807113</v>
      </c>
    </row>
    <row r="170" spans="1:36" ht="12.75">
      <c r="A170" s="167">
        <v>161</v>
      </c>
      <c r="B170" s="168" t="s">
        <v>606</v>
      </c>
      <c r="C170" s="248">
        <v>33368851</v>
      </c>
      <c r="D170" s="248">
        <v>35290482</v>
      </c>
      <c r="E170" s="248">
        <v>36551239</v>
      </c>
      <c r="F170" s="248">
        <v>37886042</v>
      </c>
      <c r="G170" s="248">
        <v>39450650</v>
      </c>
      <c r="H170" s="248">
        <v>41088672</v>
      </c>
      <c r="I170" s="242" t="s">
        <v>867</v>
      </c>
      <c r="J170" s="242" t="s">
        <v>867</v>
      </c>
      <c r="L170" s="218">
        <v>1087410</v>
      </c>
      <c r="M170" s="218">
        <v>378495</v>
      </c>
      <c r="N170" s="218">
        <v>421022</v>
      </c>
      <c r="O170" s="218">
        <v>617457</v>
      </c>
      <c r="P170" s="229">
        <v>651756</v>
      </c>
      <c r="Q170" s="218">
        <v>1087410</v>
      </c>
      <c r="R170" s="218">
        <v>378495</v>
      </c>
      <c r="S170" s="218">
        <v>421022</v>
      </c>
      <c r="T170" s="218">
        <v>617457</v>
      </c>
      <c r="U170" s="218">
        <v>651756</v>
      </c>
      <c r="V170" s="1">
        <v>0.0326</v>
      </c>
      <c r="W170" s="1">
        <v>0.0107</v>
      </c>
      <c r="X170" s="1">
        <v>0.0115</v>
      </c>
      <c r="Y170" s="1">
        <v>0.0163</v>
      </c>
      <c r="Z170" s="1">
        <v>0.0165</v>
      </c>
      <c r="AB170" s="1">
        <v>0.0148</v>
      </c>
      <c r="AC170" s="1">
        <v>0.0128</v>
      </c>
      <c r="AE170" s="1">
        <v>0.0165</v>
      </c>
      <c r="AF170" s="1">
        <v>0.0139</v>
      </c>
      <c r="AG170" s="1">
        <v>0.0026000000000000016</v>
      </c>
      <c r="AI170" s="1">
        <v>0.0148</v>
      </c>
      <c r="AJ170" s="218">
        <v>608112</v>
      </c>
    </row>
    <row r="171" spans="1:36" ht="12.75">
      <c r="A171" s="167">
        <v>162</v>
      </c>
      <c r="B171" s="168" t="s">
        <v>607</v>
      </c>
      <c r="C171" s="248">
        <v>18293980</v>
      </c>
      <c r="D171" s="248">
        <v>19013813</v>
      </c>
      <c r="E171" s="248">
        <v>19850014</v>
      </c>
      <c r="F171" s="248">
        <v>20835908</v>
      </c>
      <c r="G171" s="248">
        <v>23087668</v>
      </c>
      <c r="H171" s="248">
        <v>22856796</v>
      </c>
      <c r="I171" s="242" t="s">
        <v>867</v>
      </c>
      <c r="J171" s="242" t="s">
        <v>867</v>
      </c>
      <c r="L171" s="218">
        <v>262484</v>
      </c>
      <c r="M171" s="218">
        <v>360856</v>
      </c>
      <c r="N171" s="218">
        <v>487955</v>
      </c>
      <c r="O171" s="218">
        <v>481496</v>
      </c>
      <c r="P171" s="229">
        <v>472536</v>
      </c>
      <c r="Q171" s="218">
        <v>262484</v>
      </c>
      <c r="R171" s="218">
        <v>360856</v>
      </c>
      <c r="S171" s="218">
        <v>487955</v>
      </c>
      <c r="T171" s="218">
        <v>481496</v>
      </c>
      <c r="U171" s="218">
        <v>472536</v>
      </c>
      <c r="V171" s="1">
        <v>0.0143</v>
      </c>
      <c r="W171" s="1">
        <v>0.019</v>
      </c>
      <c r="X171" s="1">
        <v>0.0246</v>
      </c>
      <c r="Y171" s="1">
        <v>0.0231</v>
      </c>
      <c r="Z171" s="1">
        <v>0.0205</v>
      </c>
      <c r="AB171" s="1">
        <v>0.0227</v>
      </c>
      <c r="AC171" s="1">
        <v>0.0209</v>
      </c>
      <c r="AE171" s="1">
        <v>0.0246</v>
      </c>
      <c r="AF171" s="1">
        <v>0.0218</v>
      </c>
      <c r="AG171" s="1">
        <v>0.0028000000000000004</v>
      </c>
      <c r="AI171" s="1">
        <v>0.0227</v>
      </c>
      <c r="AJ171" s="218">
        <v>518849</v>
      </c>
    </row>
    <row r="172" spans="1:36" ht="12.75">
      <c r="A172" s="167">
        <v>163</v>
      </c>
      <c r="B172" s="168" t="s">
        <v>608</v>
      </c>
      <c r="C172" s="248">
        <v>108056323</v>
      </c>
      <c r="D172" s="248">
        <v>112048550</v>
      </c>
      <c r="E172" s="248">
        <v>117194784</v>
      </c>
      <c r="F172" s="248">
        <v>121530630</v>
      </c>
      <c r="G172" s="248">
        <v>126245456</v>
      </c>
      <c r="H172" s="248">
        <v>131247559</v>
      </c>
      <c r="I172" s="242" t="s">
        <v>888</v>
      </c>
      <c r="J172" s="242" t="s">
        <v>867</v>
      </c>
      <c r="L172" s="218">
        <v>1288881</v>
      </c>
      <c r="M172" s="218">
        <v>2345020</v>
      </c>
      <c r="N172" s="218">
        <v>1405625</v>
      </c>
      <c r="O172" s="218">
        <v>1674342</v>
      </c>
      <c r="P172" s="229">
        <v>1845967</v>
      </c>
      <c r="Q172" s="218">
        <v>1288881</v>
      </c>
      <c r="R172" s="218">
        <v>2345020</v>
      </c>
      <c r="S172" s="218">
        <v>1405625</v>
      </c>
      <c r="T172" s="218">
        <v>1674342</v>
      </c>
      <c r="U172" s="218">
        <v>1845967</v>
      </c>
      <c r="V172" s="1">
        <v>0.0119</v>
      </c>
      <c r="W172" s="1">
        <v>0.0209</v>
      </c>
      <c r="X172" s="1">
        <v>0.012</v>
      </c>
      <c r="Y172" s="1">
        <v>0.0138</v>
      </c>
      <c r="Z172" s="1">
        <v>0.0146</v>
      </c>
      <c r="AB172" s="1">
        <v>0.0135</v>
      </c>
      <c r="AC172" s="1">
        <v>0.0135</v>
      </c>
      <c r="AE172" s="1">
        <v>0.0146</v>
      </c>
      <c r="AF172" s="1">
        <v>0.0129</v>
      </c>
      <c r="AG172" s="1">
        <v>0.0017000000000000001</v>
      </c>
      <c r="AI172" s="1">
        <v>0.0135</v>
      </c>
      <c r="AJ172" s="218">
        <v>1771842</v>
      </c>
    </row>
    <row r="173" spans="1:36" ht="12.75">
      <c r="A173" s="167">
        <v>164</v>
      </c>
      <c r="B173" s="168" t="s">
        <v>609</v>
      </c>
      <c r="C173" s="248">
        <v>27787628</v>
      </c>
      <c r="D173" s="248">
        <v>30988312</v>
      </c>
      <c r="E173" s="248">
        <v>32882789</v>
      </c>
      <c r="F173" s="248">
        <v>34303700</v>
      </c>
      <c r="G173" s="248">
        <v>41182957</v>
      </c>
      <c r="H173" s="248">
        <v>36870564</v>
      </c>
      <c r="I173" s="242" t="s">
        <v>884</v>
      </c>
      <c r="J173" s="242" t="s">
        <v>867</v>
      </c>
      <c r="L173" s="218">
        <v>2505994</v>
      </c>
      <c r="M173" s="218">
        <v>1119769</v>
      </c>
      <c r="N173" s="218">
        <v>598841</v>
      </c>
      <c r="O173" s="218">
        <v>435773</v>
      </c>
      <c r="P173" s="229">
        <v>377843</v>
      </c>
      <c r="Q173" s="218">
        <v>2505994</v>
      </c>
      <c r="R173" s="218">
        <v>1119769</v>
      </c>
      <c r="S173" s="218">
        <v>598841</v>
      </c>
      <c r="T173" s="218">
        <v>435773</v>
      </c>
      <c r="U173" s="218">
        <v>377843</v>
      </c>
      <c r="V173" s="1">
        <v>0.0902</v>
      </c>
      <c r="W173" s="1">
        <v>0.0361</v>
      </c>
      <c r="X173" s="1">
        <v>0.0182</v>
      </c>
      <c r="Y173" s="1">
        <v>0.0127</v>
      </c>
      <c r="Z173" s="1">
        <v>0.0092</v>
      </c>
      <c r="AB173" s="1">
        <v>0.0134</v>
      </c>
      <c r="AC173" s="1">
        <v>0.0134</v>
      </c>
      <c r="AE173" s="1">
        <v>0.0182</v>
      </c>
      <c r="AF173" s="1">
        <v>0.011</v>
      </c>
      <c r="AG173" s="1">
        <v>0.0072000000000000015</v>
      </c>
      <c r="AI173" s="1">
        <v>0.0134</v>
      </c>
      <c r="AJ173" s="218">
        <v>494066</v>
      </c>
    </row>
    <row r="174" spans="1:36" ht="12.75">
      <c r="A174" s="167">
        <v>165</v>
      </c>
      <c r="B174" s="168" t="s">
        <v>610</v>
      </c>
      <c r="C174" s="248">
        <v>72655517</v>
      </c>
      <c r="D174" s="248">
        <v>75893339</v>
      </c>
      <c r="E174" s="248">
        <v>79071792</v>
      </c>
      <c r="F174" s="248">
        <v>83008386</v>
      </c>
      <c r="G174" s="248">
        <v>86826081</v>
      </c>
      <c r="H174" s="248">
        <v>90263355</v>
      </c>
      <c r="I174" s="242" t="s">
        <v>905</v>
      </c>
      <c r="J174" s="242" t="s">
        <v>867</v>
      </c>
      <c r="L174" s="218">
        <v>1421434</v>
      </c>
      <c r="M174" s="218">
        <v>1281120</v>
      </c>
      <c r="N174" s="218">
        <v>1959799</v>
      </c>
      <c r="O174" s="218">
        <v>1742485</v>
      </c>
      <c r="P174" s="229">
        <v>1266622</v>
      </c>
      <c r="Q174" s="218">
        <v>1421434</v>
      </c>
      <c r="R174" s="218">
        <v>1281120</v>
      </c>
      <c r="S174" s="218">
        <v>1959799</v>
      </c>
      <c r="T174" s="218">
        <v>1742485</v>
      </c>
      <c r="U174" s="218">
        <v>1266622</v>
      </c>
      <c r="V174" s="1">
        <v>0.0196</v>
      </c>
      <c r="W174" s="1">
        <v>0.0169</v>
      </c>
      <c r="X174" s="1">
        <v>0.0248</v>
      </c>
      <c r="Y174" s="1">
        <v>0.021</v>
      </c>
      <c r="Z174" s="1">
        <v>0.0146</v>
      </c>
      <c r="AB174" s="1">
        <v>0.0201</v>
      </c>
      <c r="AC174" s="1">
        <v>0.0175</v>
      </c>
      <c r="AE174" s="1">
        <v>0.0248</v>
      </c>
      <c r="AF174" s="1">
        <v>0.0178</v>
      </c>
      <c r="AG174" s="1">
        <v>0.006999999999999999</v>
      </c>
      <c r="AI174" s="1">
        <v>0.0201</v>
      </c>
      <c r="AJ174" s="218">
        <v>1814293</v>
      </c>
    </row>
    <row r="175" spans="1:36" ht="12.75">
      <c r="A175" s="167">
        <v>166</v>
      </c>
      <c r="B175" s="168" t="s">
        <v>611</v>
      </c>
      <c r="C175" s="248">
        <v>17705494</v>
      </c>
      <c r="D175" s="248">
        <v>18482626</v>
      </c>
      <c r="E175" s="248">
        <v>19252684</v>
      </c>
      <c r="F175" s="248">
        <v>20088508</v>
      </c>
      <c r="G175" s="248">
        <v>23714112</v>
      </c>
      <c r="H175" s="248">
        <v>21664958</v>
      </c>
      <c r="I175" s="242" t="s">
        <v>901</v>
      </c>
      <c r="J175" s="242" t="s">
        <v>867</v>
      </c>
      <c r="L175" s="218">
        <v>334495</v>
      </c>
      <c r="M175" s="218">
        <v>307992</v>
      </c>
      <c r="N175" s="218">
        <v>354507</v>
      </c>
      <c r="O175" s="218">
        <v>276127</v>
      </c>
      <c r="P175" s="229">
        <v>276134</v>
      </c>
      <c r="Q175" s="218">
        <v>334495</v>
      </c>
      <c r="R175" s="218">
        <v>307992</v>
      </c>
      <c r="S175" s="218">
        <v>354507</v>
      </c>
      <c r="T175" s="218">
        <v>276127</v>
      </c>
      <c r="U175" s="218">
        <v>276134</v>
      </c>
      <c r="V175" s="1">
        <v>0.0189</v>
      </c>
      <c r="W175" s="1">
        <v>0.0167</v>
      </c>
      <c r="X175" s="1">
        <v>0.0184</v>
      </c>
      <c r="Y175" s="1">
        <v>0.0137</v>
      </c>
      <c r="Z175" s="1">
        <v>0.0116</v>
      </c>
      <c r="AB175" s="1">
        <v>0.0146</v>
      </c>
      <c r="AC175" s="1">
        <v>0.014</v>
      </c>
      <c r="AE175" s="1">
        <v>0.0184</v>
      </c>
      <c r="AF175" s="1">
        <v>0.0127</v>
      </c>
      <c r="AG175" s="1">
        <v>0.0057</v>
      </c>
      <c r="AI175" s="1">
        <v>0.0146</v>
      </c>
      <c r="AJ175" s="218">
        <v>316308</v>
      </c>
    </row>
    <row r="176" spans="1:36" ht="12.75">
      <c r="A176" s="167">
        <v>167</v>
      </c>
      <c r="B176" s="168" t="s">
        <v>612</v>
      </c>
      <c r="C176" s="248">
        <v>48078233</v>
      </c>
      <c r="D176" s="248">
        <v>50550594</v>
      </c>
      <c r="E176" s="248">
        <v>52997225</v>
      </c>
      <c r="F176" s="248">
        <v>55476985</v>
      </c>
      <c r="G176" s="248">
        <v>60178592</v>
      </c>
      <c r="H176" s="248">
        <v>60338710</v>
      </c>
      <c r="I176" s="242" t="s">
        <v>892</v>
      </c>
      <c r="J176" s="242" t="s">
        <v>867</v>
      </c>
      <c r="L176" s="218">
        <v>1270405</v>
      </c>
      <c r="M176" s="218">
        <v>1182866</v>
      </c>
      <c r="N176" s="218">
        <v>1154830</v>
      </c>
      <c r="O176" s="218">
        <v>958557</v>
      </c>
      <c r="P176" s="229">
        <v>1070681</v>
      </c>
      <c r="Q176" s="218">
        <v>1270405</v>
      </c>
      <c r="R176" s="218">
        <v>1182866</v>
      </c>
      <c r="S176" s="218">
        <v>1154830</v>
      </c>
      <c r="T176" s="218">
        <v>958557</v>
      </c>
      <c r="U176" s="218">
        <v>1070681</v>
      </c>
      <c r="V176" s="1">
        <v>0.0264</v>
      </c>
      <c r="W176" s="1">
        <v>0.0234</v>
      </c>
      <c r="X176" s="1">
        <v>0.0218</v>
      </c>
      <c r="Y176" s="1">
        <v>0.0173</v>
      </c>
      <c r="Z176" s="1">
        <v>0.0178</v>
      </c>
      <c r="AB176" s="1">
        <v>0.019</v>
      </c>
      <c r="AC176" s="1">
        <v>0.019</v>
      </c>
      <c r="AE176" s="1">
        <v>0.0218</v>
      </c>
      <c r="AF176" s="1">
        <v>0.0176</v>
      </c>
      <c r="AG176" s="1">
        <v>0.004199999999999999</v>
      </c>
      <c r="AI176" s="1">
        <v>0.019</v>
      </c>
      <c r="AJ176" s="218">
        <v>1146435</v>
      </c>
    </row>
    <row r="177" spans="1:36" ht="12.75">
      <c r="A177" s="167">
        <v>168</v>
      </c>
      <c r="B177" s="168" t="s">
        <v>613</v>
      </c>
      <c r="C177" s="248">
        <v>46471528</v>
      </c>
      <c r="D177" s="248">
        <v>47963807</v>
      </c>
      <c r="E177" s="248">
        <v>49584103</v>
      </c>
      <c r="F177" s="248">
        <v>51331445</v>
      </c>
      <c r="G177" s="248">
        <v>59592925</v>
      </c>
      <c r="H177" s="248">
        <v>54625370</v>
      </c>
      <c r="I177" s="242" t="s">
        <v>894</v>
      </c>
      <c r="J177" s="242" t="s">
        <v>867</v>
      </c>
      <c r="L177" s="218">
        <v>330491</v>
      </c>
      <c r="M177" s="218">
        <v>421201</v>
      </c>
      <c r="N177" s="218">
        <v>507739</v>
      </c>
      <c r="O177" s="218">
        <v>368624</v>
      </c>
      <c r="P177" s="229">
        <v>317431</v>
      </c>
      <c r="Q177" s="218">
        <v>330491</v>
      </c>
      <c r="R177" s="218">
        <v>421201</v>
      </c>
      <c r="S177" s="218">
        <v>507739</v>
      </c>
      <c r="T177" s="218">
        <v>368624</v>
      </c>
      <c r="U177" s="218">
        <v>317431</v>
      </c>
      <c r="V177" s="1">
        <v>0.0071</v>
      </c>
      <c r="W177" s="1">
        <v>0.0088</v>
      </c>
      <c r="X177" s="1">
        <v>0.0102</v>
      </c>
      <c r="Y177" s="1">
        <v>0.0072</v>
      </c>
      <c r="Z177" s="1">
        <v>0.0053</v>
      </c>
      <c r="AB177" s="1">
        <v>0.0076</v>
      </c>
      <c r="AC177" s="1">
        <v>0.0071</v>
      </c>
      <c r="AE177" s="1">
        <v>0.0102</v>
      </c>
      <c r="AF177" s="1">
        <v>0.0063</v>
      </c>
      <c r="AG177" s="1">
        <v>0.0039000000000000007</v>
      </c>
      <c r="AI177" s="1">
        <v>0.0076</v>
      </c>
      <c r="AJ177" s="218">
        <v>415153</v>
      </c>
    </row>
    <row r="178" spans="1:36" ht="12.75">
      <c r="A178" s="167">
        <v>169</v>
      </c>
      <c r="B178" s="168" t="s">
        <v>614</v>
      </c>
      <c r="C178" s="248">
        <v>13914854</v>
      </c>
      <c r="D178" s="248">
        <v>14379201</v>
      </c>
      <c r="E178" s="248">
        <v>14884628</v>
      </c>
      <c r="F178" s="248">
        <v>15433588</v>
      </c>
      <c r="G178" s="248">
        <v>17691386</v>
      </c>
      <c r="H178" s="248">
        <v>16606927</v>
      </c>
      <c r="I178" s="242" t="s">
        <v>883</v>
      </c>
      <c r="J178" s="242" t="s">
        <v>867</v>
      </c>
      <c r="L178" s="218">
        <v>116476</v>
      </c>
      <c r="M178" s="218">
        <v>145947</v>
      </c>
      <c r="N178" s="218">
        <v>176844</v>
      </c>
      <c r="O178" s="218">
        <v>214142</v>
      </c>
      <c r="P178" s="229">
        <v>172518</v>
      </c>
      <c r="Q178" s="218">
        <v>116476</v>
      </c>
      <c r="R178" s="218">
        <v>145947</v>
      </c>
      <c r="S178" s="218">
        <v>176844</v>
      </c>
      <c r="T178" s="218">
        <v>214142</v>
      </c>
      <c r="U178" s="218">
        <v>172518</v>
      </c>
      <c r="V178" s="1">
        <v>0.0084</v>
      </c>
      <c r="W178" s="1">
        <v>0.0101</v>
      </c>
      <c r="X178" s="1">
        <v>0.0119</v>
      </c>
      <c r="Y178" s="1">
        <v>0.0139</v>
      </c>
      <c r="Z178" s="1">
        <v>0.0098</v>
      </c>
      <c r="AB178" s="1">
        <v>0.0119</v>
      </c>
      <c r="AC178" s="1">
        <v>0.0106</v>
      </c>
      <c r="AE178" s="1">
        <v>0.0139</v>
      </c>
      <c r="AF178" s="1">
        <v>0.0109</v>
      </c>
      <c r="AG178" s="1">
        <v>0.002999999999999999</v>
      </c>
      <c r="AI178" s="1">
        <v>0.0119</v>
      </c>
      <c r="AJ178" s="218">
        <v>197622</v>
      </c>
    </row>
    <row r="179" spans="1:36" ht="12.75">
      <c r="A179" s="167">
        <v>170</v>
      </c>
      <c r="B179" s="168" t="s">
        <v>615</v>
      </c>
      <c r="C179" s="248">
        <v>109200278</v>
      </c>
      <c r="D179" s="248">
        <v>113153270</v>
      </c>
      <c r="E179" s="248">
        <v>119963736</v>
      </c>
      <c r="F179" s="248">
        <v>124710450</v>
      </c>
      <c r="G179" s="248">
        <v>131259954</v>
      </c>
      <c r="H179" s="248">
        <v>138028167</v>
      </c>
      <c r="I179" s="242" t="s">
        <v>867</v>
      </c>
      <c r="J179" s="242" t="s">
        <v>867</v>
      </c>
      <c r="L179" s="218">
        <v>2472705</v>
      </c>
      <c r="M179" s="218">
        <v>3981634</v>
      </c>
      <c r="N179" s="218">
        <v>2801390</v>
      </c>
      <c r="O179" s="218">
        <v>3431743</v>
      </c>
      <c r="P179" s="229">
        <v>3486714</v>
      </c>
      <c r="Q179" s="218">
        <v>2472705</v>
      </c>
      <c r="R179" s="218">
        <v>3981634</v>
      </c>
      <c r="S179" s="218">
        <v>2801390</v>
      </c>
      <c r="T179" s="218">
        <v>3431743</v>
      </c>
      <c r="U179" s="218">
        <v>3486714</v>
      </c>
      <c r="V179" s="1">
        <v>0.0226</v>
      </c>
      <c r="W179" s="1">
        <v>0.0352</v>
      </c>
      <c r="X179" s="1">
        <v>0.0234</v>
      </c>
      <c r="Y179" s="1">
        <v>0.0275</v>
      </c>
      <c r="Z179" s="1">
        <v>0.0266</v>
      </c>
      <c r="AB179" s="1">
        <v>0.0258</v>
      </c>
      <c r="AC179" s="1">
        <v>0.0258</v>
      </c>
      <c r="AE179" s="1">
        <v>0.0275</v>
      </c>
      <c r="AF179" s="1">
        <v>0.025</v>
      </c>
      <c r="AG179" s="1">
        <v>0.0024999999999999988</v>
      </c>
      <c r="AI179" s="1">
        <v>0.0258</v>
      </c>
      <c r="AJ179" s="218">
        <v>3561127</v>
      </c>
    </row>
    <row r="180" spans="1:36" ht="12.75">
      <c r="A180" s="167">
        <v>171</v>
      </c>
      <c r="B180" s="168" t="s">
        <v>616</v>
      </c>
      <c r="C180" s="248">
        <v>50129425</v>
      </c>
      <c r="D180" s="248">
        <v>52015146</v>
      </c>
      <c r="E180" s="248">
        <v>53993189</v>
      </c>
      <c r="F180" s="248">
        <v>56092990</v>
      </c>
      <c r="G180" s="248">
        <v>60683624</v>
      </c>
      <c r="H180" s="248">
        <v>60343478</v>
      </c>
      <c r="I180" s="242" t="s">
        <v>888</v>
      </c>
      <c r="J180" s="242" t="s">
        <v>867</v>
      </c>
      <c r="L180" s="218">
        <v>632485</v>
      </c>
      <c r="M180" s="218">
        <v>674854</v>
      </c>
      <c r="N180" s="218">
        <v>742106</v>
      </c>
      <c r="O180" s="218">
        <v>690583</v>
      </c>
      <c r="P180" s="229">
        <v>702428</v>
      </c>
      <c r="Q180" s="218">
        <v>632485</v>
      </c>
      <c r="R180" s="218">
        <v>674854</v>
      </c>
      <c r="S180" s="218">
        <v>742106</v>
      </c>
      <c r="T180" s="218">
        <v>690583</v>
      </c>
      <c r="U180" s="218">
        <v>702428</v>
      </c>
      <c r="V180" s="1">
        <v>0.0126</v>
      </c>
      <c r="W180" s="1">
        <v>0.013</v>
      </c>
      <c r="X180" s="1">
        <v>0.0137</v>
      </c>
      <c r="Y180" s="1">
        <v>0.0123</v>
      </c>
      <c r="Z180" s="1">
        <v>0.0116</v>
      </c>
      <c r="AB180" s="1">
        <v>0.0125</v>
      </c>
      <c r="AC180" s="1">
        <v>0.0123</v>
      </c>
      <c r="AE180" s="1">
        <v>0.0137</v>
      </c>
      <c r="AF180" s="1">
        <v>0.012</v>
      </c>
      <c r="AG180" s="1">
        <v>0.0017000000000000001</v>
      </c>
      <c r="AI180" s="1">
        <v>0.0125</v>
      </c>
      <c r="AJ180" s="218">
        <v>754293</v>
      </c>
    </row>
    <row r="181" spans="1:36" ht="12.75">
      <c r="A181" s="167">
        <v>172</v>
      </c>
      <c r="B181" s="168" t="s">
        <v>617</v>
      </c>
      <c r="C181" s="248">
        <v>39172240</v>
      </c>
      <c r="D181" s="248">
        <v>40709631</v>
      </c>
      <c r="E181" s="248">
        <v>42467181</v>
      </c>
      <c r="F181" s="248">
        <v>44267702</v>
      </c>
      <c r="G181" s="248">
        <v>46068055</v>
      </c>
      <c r="H181" s="248">
        <v>48001741</v>
      </c>
      <c r="I181" s="242" t="s">
        <v>867</v>
      </c>
      <c r="J181" s="242" t="s">
        <v>867</v>
      </c>
      <c r="L181" s="218">
        <v>558085</v>
      </c>
      <c r="M181" s="218">
        <v>739809</v>
      </c>
      <c r="N181" s="218">
        <v>738841</v>
      </c>
      <c r="O181" s="218">
        <v>693660</v>
      </c>
      <c r="P181" s="229">
        <v>781985</v>
      </c>
      <c r="Q181" s="218">
        <v>558085</v>
      </c>
      <c r="R181" s="218">
        <v>739809</v>
      </c>
      <c r="S181" s="218">
        <v>738841</v>
      </c>
      <c r="T181" s="218">
        <v>693660</v>
      </c>
      <c r="U181" s="218">
        <v>781985</v>
      </c>
      <c r="V181" s="1">
        <v>0.0142</v>
      </c>
      <c r="W181" s="1">
        <v>0.0182</v>
      </c>
      <c r="X181" s="1">
        <v>0.0174</v>
      </c>
      <c r="Y181" s="1">
        <v>0.0157</v>
      </c>
      <c r="Z181" s="1">
        <v>0.017</v>
      </c>
      <c r="AB181" s="1">
        <v>0.0167</v>
      </c>
      <c r="AC181" s="1">
        <v>0.0167</v>
      </c>
      <c r="AE181" s="1">
        <v>0.0174</v>
      </c>
      <c r="AF181" s="1">
        <v>0.0164</v>
      </c>
      <c r="AG181" s="1">
        <v>0.0009999999999999974</v>
      </c>
      <c r="AI181" s="1">
        <v>0.0167</v>
      </c>
      <c r="AJ181" s="218">
        <v>801629</v>
      </c>
    </row>
    <row r="182" spans="1:36" ht="12.75">
      <c r="A182" s="167">
        <v>173</v>
      </c>
      <c r="B182" s="168" t="s">
        <v>618</v>
      </c>
      <c r="C182" s="248">
        <v>16527075</v>
      </c>
      <c r="D182" s="248">
        <v>17115953</v>
      </c>
      <c r="E182" s="248">
        <v>17837308</v>
      </c>
      <c r="F182" s="248">
        <v>18531026</v>
      </c>
      <c r="G182" s="248">
        <v>21161059</v>
      </c>
      <c r="H182" s="248">
        <v>20041869</v>
      </c>
      <c r="I182" s="242" t="s">
        <v>867</v>
      </c>
      <c r="J182" s="242" t="s">
        <v>867</v>
      </c>
      <c r="L182" s="218">
        <v>175701</v>
      </c>
      <c r="M182" s="218">
        <v>293456</v>
      </c>
      <c r="N182" s="218">
        <v>212439</v>
      </c>
      <c r="O182" s="218">
        <v>250577</v>
      </c>
      <c r="P182" s="229">
        <v>314798</v>
      </c>
      <c r="Q182" s="218">
        <v>175701</v>
      </c>
      <c r="R182" s="218">
        <v>293456</v>
      </c>
      <c r="S182" s="218">
        <v>212439</v>
      </c>
      <c r="T182" s="218">
        <v>250577</v>
      </c>
      <c r="U182" s="218">
        <v>314798</v>
      </c>
      <c r="V182" s="1">
        <v>0.0106</v>
      </c>
      <c r="W182" s="1">
        <v>0.0171</v>
      </c>
      <c r="X182" s="1">
        <v>0.0119</v>
      </c>
      <c r="Y182" s="1">
        <v>0.0135</v>
      </c>
      <c r="Z182" s="1">
        <v>0.0149</v>
      </c>
      <c r="AB182" s="1">
        <v>0.0134</v>
      </c>
      <c r="AC182" s="1">
        <v>0.0134</v>
      </c>
      <c r="AE182" s="1">
        <v>0.0149</v>
      </c>
      <c r="AF182" s="1">
        <v>0.0127</v>
      </c>
      <c r="AG182" s="1">
        <v>0.0022000000000000006</v>
      </c>
      <c r="AI182" s="1">
        <v>0.0134</v>
      </c>
      <c r="AJ182" s="218">
        <v>268561</v>
      </c>
    </row>
    <row r="183" spans="1:36" ht="12.75">
      <c r="A183" s="167">
        <v>174</v>
      </c>
      <c r="B183" s="168" t="s">
        <v>619</v>
      </c>
      <c r="C183" s="248">
        <v>22756753</v>
      </c>
      <c r="D183" s="248">
        <v>23691534</v>
      </c>
      <c r="E183" s="248">
        <v>24712599</v>
      </c>
      <c r="F183" s="248">
        <v>25611047</v>
      </c>
      <c r="G183" s="248">
        <v>28058307</v>
      </c>
      <c r="H183" s="248">
        <v>27639329</v>
      </c>
      <c r="I183" s="242" t="s">
        <v>884</v>
      </c>
      <c r="J183" s="242" t="s">
        <v>867</v>
      </c>
      <c r="L183" s="218">
        <v>365862</v>
      </c>
      <c r="M183" s="218">
        <v>428776</v>
      </c>
      <c r="N183" s="218">
        <v>280633</v>
      </c>
      <c r="O183" s="218">
        <v>430968</v>
      </c>
      <c r="P183" s="229">
        <v>270176</v>
      </c>
      <c r="Q183" s="218">
        <v>365862</v>
      </c>
      <c r="R183" s="218">
        <v>428776</v>
      </c>
      <c r="S183" s="218">
        <v>280633</v>
      </c>
      <c r="T183" s="218">
        <v>430968</v>
      </c>
      <c r="U183" s="218">
        <v>270176</v>
      </c>
      <c r="V183" s="1">
        <v>0.0161</v>
      </c>
      <c r="W183" s="1">
        <v>0.0181</v>
      </c>
      <c r="X183" s="1">
        <v>0.0114</v>
      </c>
      <c r="Y183" s="1">
        <v>0.0168</v>
      </c>
      <c r="Z183" s="1">
        <v>0.0096</v>
      </c>
      <c r="AB183" s="1">
        <v>0.0126</v>
      </c>
      <c r="AC183" s="1">
        <v>0.0126</v>
      </c>
      <c r="AE183" s="1">
        <v>0.0168</v>
      </c>
      <c r="AF183" s="1">
        <v>0.0105</v>
      </c>
      <c r="AG183" s="1">
        <v>0.006299999999999998</v>
      </c>
      <c r="AI183" s="1">
        <v>0.0126</v>
      </c>
      <c r="AJ183" s="218">
        <v>348256</v>
      </c>
    </row>
    <row r="184" spans="1:36" ht="12.75">
      <c r="A184" s="167">
        <v>175</v>
      </c>
      <c r="B184" s="168" t="s">
        <v>620</v>
      </c>
      <c r="C184" s="248">
        <v>27750865</v>
      </c>
      <c r="D184" s="248">
        <v>28785822</v>
      </c>
      <c r="E184" s="248">
        <v>29884604</v>
      </c>
      <c r="F184" s="248">
        <v>31065346</v>
      </c>
      <c r="G184" s="248">
        <v>39559733</v>
      </c>
      <c r="H184" s="248">
        <v>35318977</v>
      </c>
      <c r="I184" s="242" t="s">
        <v>891</v>
      </c>
      <c r="J184" s="242" t="s">
        <v>867</v>
      </c>
      <c r="L184" s="218">
        <v>341185</v>
      </c>
      <c r="M184" s="218">
        <v>379136</v>
      </c>
      <c r="N184" s="218">
        <v>433627</v>
      </c>
      <c r="O184" s="218">
        <v>384928</v>
      </c>
      <c r="P184" s="229">
        <v>373294</v>
      </c>
      <c r="Q184" s="218">
        <v>341185</v>
      </c>
      <c r="R184" s="218">
        <v>379136</v>
      </c>
      <c r="S184" s="218">
        <v>433627</v>
      </c>
      <c r="T184" s="218">
        <v>384928</v>
      </c>
      <c r="U184" s="218">
        <v>373294</v>
      </c>
      <c r="V184" s="1">
        <v>0.0123</v>
      </c>
      <c r="W184" s="1">
        <v>0.0132</v>
      </c>
      <c r="X184" s="1">
        <v>0.0145</v>
      </c>
      <c r="Y184" s="1">
        <v>0.0124</v>
      </c>
      <c r="Z184" s="1">
        <v>0.0094</v>
      </c>
      <c r="AB184" s="1">
        <v>0.0121</v>
      </c>
      <c r="AC184" s="1">
        <v>0.0117</v>
      </c>
      <c r="AE184" s="1">
        <v>0.0145</v>
      </c>
      <c r="AF184" s="1">
        <v>0.0109</v>
      </c>
      <c r="AG184" s="1">
        <v>0.0036000000000000008</v>
      </c>
      <c r="AI184" s="1">
        <v>0.0121</v>
      </c>
      <c r="AJ184" s="218">
        <v>427360</v>
      </c>
    </row>
    <row r="185" spans="1:36" ht="12.75">
      <c r="A185" s="167">
        <v>176</v>
      </c>
      <c r="B185" s="168" t="s">
        <v>621</v>
      </c>
      <c r="C185" s="248">
        <v>93175009</v>
      </c>
      <c r="D185" s="248">
        <v>96504325</v>
      </c>
      <c r="E185" s="248">
        <v>100854325</v>
      </c>
      <c r="F185" s="248">
        <v>105140200</v>
      </c>
      <c r="G185" s="248">
        <v>109528185</v>
      </c>
      <c r="H185" s="248">
        <v>113940518</v>
      </c>
      <c r="I185" s="242" t="s">
        <v>867</v>
      </c>
      <c r="J185" s="242" t="s">
        <v>867</v>
      </c>
      <c r="L185" s="218">
        <v>999941</v>
      </c>
      <c r="M185" s="218">
        <v>1937392</v>
      </c>
      <c r="N185" s="218">
        <v>1759225</v>
      </c>
      <c r="O185" s="218">
        <v>1759480</v>
      </c>
      <c r="P185" s="229">
        <v>1674128</v>
      </c>
      <c r="Q185" s="218">
        <v>999941</v>
      </c>
      <c r="R185" s="218">
        <v>1937392</v>
      </c>
      <c r="S185" s="218">
        <v>1759225</v>
      </c>
      <c r="T185" s="218">
        <v>1759480</v>
      </c>
      <c r="U185" s="218">
        <v>1674128</v>
      </c>
      <c r="V185" s="1">
        <v>0.0107</v>
      </c>
      <c r="W185" s="1">
        <v>0.0201</v>
      </c>
      <c r="X185" s="1">
        <v>0.0174</v>
      </c>
      <c r="Y185" s="1">
        <v>0.0167</v>
      </c>
      <c r="Z185" s="1">
        <v>0.0153</v>
      </c>
      <c r="AB185" s="1">
        <v>0.0165</v>
      </c>
      <c r="AC185" s="1">
        <v>0.0165</v>
      </c>
      <c r="AE185" s="1">
        <v>0.0174</v>
      </c>
      <c r="AF185" s="1">
        <v>0.016</v>
      </c>
      <c r="AG185" s="1">
        <v>0.0013999999999999985</v>
      </c>
      <c r="AI185" s="1">
        <v>0.0165</v>
      </c>
      <c r="AJ185" s="218">
        <v>1880019</v>
      </c>
    </row>
    <row r="186" spans="1:36" ht="12.75">
      <c r="A186" s="167">
        <v>177</v>
      </c>
      <c r="B186" s="168" t="s">
        <v>622</v>
      </c>
      <c r="C186" s="248">
        <v>26533997</v>
      </c>
      <c r="D186" s="248">
        <v>27705648</v>
      </c>
      <c r="E186" s="248">
        <v>28914951</v>
      </c>
      <c r="F186" s="248">
        <v>30122519</v>
      </c>
      <c r="G186" s="248">
        <v>34087272</v>
      </c>
      <c r="H186" s="248">
        <v>37189189</v>
      </c>
      <c r="I186" s="242" t="s">
        <v>867</v>
      </c>
      <c r="J186" s="242" t="s">
        <v>867</v>
      </c>
      <c r="L186" s="218">
        <v>508302</v>
      </c>
      <c r="M186" s="218">
        <v>516662</v>
      </c>
      <c r="N186" s="218">
        <v>484694</v>
      </c>
      <c r="O186" s="218">
        <v>681683</v>
      </c>
      <c r="P186" s="229">
        <v>4842993</v>
      </c>
      <c r="Q186" s="218">
        <v>508302</v>
      </c>
      <c r="R186" s="218">
        <v>516662</v>
      </c>
      <c r="S186" s="218">
        <v>484694</v>
      </c>
      <c r="T186" s="218">
        <v>681683</v>
      </c>
      <c r="U186" s="218">
        <v>4842993</v>
      </c>
      <c r="V186" s="1">
        <v>0.0192</v>
      </c>
      <c r="W186" s="1">
        <v>0.0186</v>
      </c>
      <c r="X186" s="1">
        <v>0.0168</v>
      </c>
      <c r="Y186" s="1">
        <v>0.0226</v>
      </c>
      <c r="Z186" s="1">
        <v>0.1421</v>
      </c>
      <c r="AB186" s="1">
        <v>0.0605</v>
      </c>
      <c r="AC186" s="1">
        <v>0.0193</v>
      </c>
      <c r="AE186" s="1">
        <v>0.1421</v>
      </c>
      <c r="AF186" s="1">
        <v>0.0197</v>
      </c>
      <c r="AG186" s="1">
        <v>0.12240000000000001</v>
      </c>
      <c r="AI186" s="1">
        <v>0.0193</v>
      </c>
      <c r="AJ186" s="218">
        <v>717751</v>
      </c>
    </row>
    <row r="187" spans="1:36" ht="12.75">
      <c r="A187" s="167">
        <v>178</v>
      </c>
      <c r="B187" s="168" t="s">
        <v>623</v>
      </c>
      <c r="C187" s="248">
        <v>47734967</v>
      </c>
      <c r="D187" s="248">
        <v>49487204</v>
      </c>
      <c r="E187" s="248">
        <v>51414034</v>
      </c>
      <c r="F187" s="248">
        <v>53426783</v>
      </c>
      <c r="G187" s="248">
        <v>55368833</v>
      </c>
      <c r="H187" s="248">
        <v>57521943</v>
      </c>
      <c r="I187" s="242" t="s">
        <v>902</v>
      </c>
      <c r="J187" s="242" t="s">
        <v>867</v>
      </c>
      <c r="L187" s="218">
        <v>558863</v>
      </c>
      <c r="M187" s="218">
        <v>689650</v>
      </c>
      <c r="N187" s="218">
        <v>727398</v>
      </c>
      <c r="O187" s="218">
        <v>606380</v>
      </c>
      <c r="P187" s="229">
        <v>768889</v>
      </c>
      <c r="Q187" s="218">
        <v>558863</v>
      </c>
      <c r="R187" s="218">
        <v>689650</v>
      </c>
      <c r="S187" s="218">
        <v>727398</v>
      </c>
      <c r="T187" s="218">
        <v>606380</v>
      </c>
      <c r="U187" s="218">
        <v>768889</v>
      </c>
      <c r="V187" s="1">
        <v>0.0117</v>
      </c>
      <c r="W187" s="1">
        <v>0.0139</v>
      </c>
      <c r="X187" s="1">
        <v>0.0141</v>
      </c>
      <c r="Y187" s="1">
        <v>0.0113</v>
      </c>
      <c r="Z187" s="1">
        <v>0.0139</v>
      </c>
      <c r="AB187" s="1">
        <v>0.0131</v>
      </c>
      <c r="AC187" s="1">
        <v>0.013</v>
      </c>
      <c r="AE187" s="1">
        <v>0.0141</v>
      </c>
      <c r="AF187" s="1">
        <v>0.0126</v>
      </c>
      <c r="AG187" s="1">
        <v>0.0014999999999999996</v>
      </c>
      <c r="AI187" s="1">
        <v>0.0131</v>
      </c>
      <c r="AJ187" s="218">
        <v>753537</v>
      </c>
    </row>
    <row r="188" spans="1:36" ht="12.75">
      <c r="A188" s="167">
        <v>179</v>
      </c>
      <c r="B188" s="168" t="s">
        <v>624</v>
      </c>
      <c r="C188" s="248">
        <v>9760187</v>
      </c>
      <c r="D188" s="248">
        <v>10218075</v>
      </c>
      <c r="E188" s="248">
        <v>10751363</v>
      </c>
      <c r="F188" s="248">
        <v>11202563</v>
      </c>
      <c r="G188" s="248">
        <v>14477901</v>
      </c>
      <c r="H188" s="248">
        <v>12521680</v>
      </c>
      <c r="I188" s="242" t="s">
        <v>903</v>
      </c>
      <c r="J188" s="242" t="s">
        <v>867</v>
      </c>
      <c r="L188" s="218">
        <v>213883</v>
      </c>
      <c r="M188" s="218">
        <v>277836</v>
      </c>
      <c r="N188" s="218">
        <v>182416</v>
      </c>
      <c r="O188" s="218">
        <v>380732</v>
      </c>
      <c r="P188" s="229">
        <v>361737</v>
      </c>
      <c r="Q188" s="218">
        <v>213883</v>
      </c>
      <c r="R188" s="218">
        <v>277836</v>
      </c>
      <c r="S188" s="218">
        <v>182416</v>
      </c>
      <c r="T188" s="218">
        <v>380732</v>
      </c>
      <c r="U188" s="218">
        <v>361737</v>
      </c>
      <c r="V188" s="1">
        <v>0.0219</v>
      </c>
      <c r="W188" s="1">
        <v>0.0272</v>
      </c>
      <c r="X188" s="1">
        <v>0.017</v>
      </c>
      <c r="Y188" s="1">
        <v>0.034</v>
      </c>
      <c r="Z188" s="1">
        <v>0.025</v>
      </c>
      <c r="AB188" s="1">
        <v>0.0253</v>
      </c>
      <c r="AC188" s="1">
        <v>0.0231</v>
      </c>
      <c r="AE188" s="1">
        <v>0.034</v>
      </c>
      <c r="AF188" s="1">
        <v>0.021</v>
      </c>
      <c r="AG188" s="1">
        <v>0.013000000000000001</v>
      </c>
      <c r="AI188" s="1">
        <v>0.0253</v>
      </c>
      <c r="AJ188" s="218">
        <v>316799</v>
      </c>
    </row>
    <row r="189" spans="1:36" ht="12.75">
      <c r="A189" s="167">
        <v>180</v>
      </c>
      <c r="B189" s="168" t="s">
        <v>625</v>
      </c>
      <c r="C189" s="248">
        <v>8761993</v>
      </c>
      <c r="D189" s="248">
        <v>9091440</v>
      </c>
      <c r="E189" s="248">
        <v>9471943</v>
      </c>
      <c r="F189" s="248">
        <v>9908940</v>
      </c>
      <c r="G189" s="248">
        <v>12282175</v>
      </c>
      <c r="H189" s="248">
        <v>10864443</v>
      </c>
      <c r="I189" s="242" t="s">
        <v>867</v>
      </c>
      <c r="J189" s="242" t="s">
        <v>867</v>
      </c>
      <c r="L189" s="218">
        <v>110397</v>
      </c>
      <c r="M189" s="218">
        <v>153217</v>
      </c>
      <c r="N189" s="218">
        <v>200198</v>
      </c>
      <c r="O189" s="218">
        <v>220308</v>
      </c>
      <c r="P189" s="229">
        <v>228047</v>
      </c>
      <c r="Q189" s="218">
        <v>110397</v>
      </c>
      <c r="R189" s="218">
        <v>153217</v>
      </c>
      <c r="S189" s="218">
        <v>200198</v>
      </c>
      <c r="T189" s="218">
        <v>220308</v>
      </c>
      <c r="U189" s="218">
        <v>228047</v>
      </c>
      <c r="V189" s="1">
        <v>0.0126</v>
      </c>
      <c r="W189" s="1">
        <v>0.0169</v>
      </c>
      <c r="X189" s="1">
        <v>0.0211</v>
      </c>
      <c r="Y189" s="1">
        <v>0.0222</v>
      </c>
      <c r="Z189" s="1">
        <v>0.0186</v>
      </c>
      <c r="AB189" s="1">
        <v>0.0206</v>
      </c>
      <c r="AC189" s="1">
        <v>0.0189</v>
      </c>
      <c r="AE189" s="1">
        <v>0.0222</v>
      </c>
      <c r="AF189" s="1">
        <v>0.0199</v>
      </c>
      <c r="AG189" s="1">
        <v>0.0023</v>
      </c>
      <c r="AI189" s="1">
        <v>0.0206</v>
      </c>
      <c r="AJ189" s="218">
        <v>223808</v>
      </c>
    </row>
    <row r="190" spans="1:36" ht="12.75">
      <c r="A190" s="167">
        <v>181</v>
      </c>
      <c r="B190" s="168" t="s">
        <v>626</v>
      </c>
      <c r="C190" s="248">
        <v>74648948</v>
      </c>
      <c r="D190" s="248">
        <v>77798956</v>
      </c>
      <c r="E190" s="248">
        <v>80592982</v>
      </c>
      <c r="F190" s="248">
        <v>83578045</v>
      </c>
      <c r="G190" s="248">
        <v>86698275</v>
      </c>
      <c r="H190" s="248">
        <v>90014577</v>
      </c>
      <c r="I190" s="242" t="s">
        <v>884</v>
      </c>
      <c r="J190" s="242" t="s">
        <v>867</v>
      </c>
      <c r="L190" s="218">
        <v>1283784</v>
      </c>
      <c r="M190" s="218">
        <v>849052</v>
      </c>
      <c r="N190" s="218">
        <v>970238</v>
      </c>
      <c r="O190" s="218">
        <v>1030779</v>
      </c>
      <c r="P190" s="229">
        <v>1148845</v>
      </c>
      <c r="Q190" s="218">
        <v>1283784</v>
      </c>
      <c r="R190" s="218">
        <v>849052</v>
      </c>
      <c r="S190" s="218">
        <v>970238</v>
      </c>
      <c r="T190" s="218">
        <v>1030779</v>
      </c>
      <c r="U190" s="218">
        <v>1148845</v>
      </c>
      <c r="V190" s="1">
        <v>0.0172</v>
      </c>
      <c r="W190" s="1">
        <v>0.0109</v>
      </c>
      <c r="X190" s="1">
        <v>0.012</v>
      </c>
      <c r="Y190" s="1">
        <v>0.0123</v>
      </c>
      <c r="Z190" s="1">
        <v>0.0133</v>
      </c>
      <c r="AB190" s="1">
        <v>0.0125</v>
      </c>
      <c r="AC190" s="1">
        <v>0.0117</v>
      </c>
      <c r="AE190" s="1">
        <v>0.0133</v>
      </c>
      <c r="AF190" s="1">
        <v>0.0122</v>
      </c>
      <c r="AG190" s="1">
        <v>0.0010999999999999985</v>
      </c>
      <c r="AI190" s="1">
        <v>0.0125</v>
      </c>
      <c r="AJ190" s="218">
        <v>1125182</v>
      </c>
    </row>
    <row r="191" spans="1:36" ht="12.75">
      <c r="A191" s="167">
        <v>182</v>
      </c>
      <c r="B191" s="168" t="s">
        <v>627</v>
      </c>
      <c r="C191" s="248">
        <v>34276205</v>
      </c>
      <c r="D191" s="248">
        <v>35585189</v>
      </c>
      <c r="E191" s="248">
        <v>37002975</v>
      </c>
      <c r="F191" s="248">
        <v>38749307</v>
      </c>
      <c r="G191" s="248">
        <v>40482738</v>
      </c>
      <c r="H191" s="248">
        <v>42271292</v>
      </c>
      <c r="I191" s="242" t="s">
        <v>867</v>
      </c>
      <c r="J191" s="242" t="s">
        <v>867</v>
      </c>
      <c r="L191" s="218">
        <v>452079</v>
      </c>
      <c r="M191" s="218">
        <v>528156</v>
      </c>
      <c r="N191" s="218">
        <v>821258</v>
      </c>
      <c r="O191" s="218">
        <v>764272</v>
      </c>
      <c r="P191" s="229">
        <v>767330</v>
      </c>
      <c r="Q191" s="218">
        <v>452079</v>
      </c>
      <c r="R191" s="218">
        <v>528156</v>
      </c>
      <c r="S191" s="218">
        <v>821258</v>
      </c>
      <c r="T191" s="218">
        <v>764272</v>
      </c>
      <c r="U191" s="218">
        <v>767330</v>
      </c>
      <c r="V191" s="1">
        <v>0.0132</v>
      </c>
      <c r="W191" s="1">
        <v>0.0148</v>
      </c>
      <c r="X191" s="1">
        <v>0.0222</v>
      </c>
      <c r="Y191" s="1">
        <v>0.0197</v>
      </c>
      <c r="Z191" s="1">
        <v>0.019</v>
      </c>
      <c r="AB191" s="1">
        <v>0.0203</v>
      </c>
      <c r="AC191" s="1">
        <v>0.0178</v>
      </c>
      <c r="AE191" s="1">
        <v>0.0222</v>
      </c>
      <c r="AF191" s="1">
        <v>0.0194</v>
      </c>
      <c r="AG191" s="1">
        <v>0.0028000000000000004</v>
      </c>
      <c r="AI191" s="1">
        <v>0.0203</v>
      </c>
      <c r="AJ191" s="218">
        <v>858107</v>
      </c>
    </row>
    <row r="192" spans="1:36" ht="12.75">
      <c r="A192" s="167">
        <v>183</v>
      </c>
      <c r="B192" s="168" t="s">
        <v>628</v>
      </c>
      <c r="C192" s="248">
        <v>1223975</v>
      </c>
      <c r="D192" s="248">
        <v>1260822</v>
      </c>
      <c r="E192" s="248">
        <v>1300881</v>
      </c>
      <c r="F192" s="248">
        <v>1341436</v>
      </c>
      <c r="G192" s="248">
        <v>1378983</v>
      </c>
      <c r="H192" s="248">
        <v>1423245</v>
      </c>
      <c r="I192" s="242" t="s">
        <v>884</v>
      </c>
      <c r="J192" s="242" t="s">
        <v>867</v>
      </c>
      <c r="L192" s="218">
        <v>6248</v>
      </c>
      <c r="M192" s="218">
        <v>8538</v>
      </c>
      <c r="N192" s="218">
        <v>8033</v>
      </c>
      <c r="O192" s="218">
        <v>4011</v>
      </c>
      <c r="P192" s="229">
        <v>9787</v>
      </c>
      <c r="Q192" s="218">
        <v>6248</v>
      </c>
      <c r="R192" s="218">
        <v>8538</v>
      </c>
      <c r="S192" s="218">
        <v>8033</v>
      </c>
      <c r="T192" s="218">
        <v>4011</v>
      </c>
      <c r="U192" s="218">
        <v>9787</v>
      </c>
      <c r="V192" s="1">
        <v>0.0051</v>
      </c>
      <c r="W192" s="1">
        <v>0.0068</v>
      </c>
      <c r="X192" s="1">
        <v>0.0062</v>
      </c>
      <c r="Y192" s="1">
        <v>0.003</v>
      </c>
      <c r="Z192" s="1">
        <v>0.0071</v>
      </c>
      <c r="AB192" s="1">
        <v>0.0054</v>
      </c>
      <c r="AC192" s="1">
        <v>0.0053</v>
      </c>
      <c r="AE192" s="1">
        <v>0.0071</v>
      </c>
      <c r="AF192" s="1">
        <v>0.0046</v>
      </c>
      <c r="AG192" s="1">
        <v>0.0025000000000000005</v>
      </c>
      <c r="AI192" s="1">
        <v>0.0054</v>
      </c>
      <c r="AJ192" s="218">
        <v>7686</v>
      </c>
    </row>
    <row r="193" spans="1:36" ht="12.75">
      <c r="A193" s="167">
        <v>184</v>
      </c>
      <c r="B193" s="168" t="s">
        <v>629</v>
      </c>
      <c r="C193" s="248">
        <v>20644073</v>
      </c>
      <c r="D193" s="248">
        <v>21697449</v>
      </c>
      <c r="E193" s="248">
        <v>22759701</v>
      </c>
      <c r="F193" s="248">
        <v>23800954</v>
      </c>
      <c r="G193" s="248">
        <v>26764835</v>
      </c>
      <c r="H193" s="248">
        <v>26268182</v>
      </c>
      <c r="I193" s="242" t="s">
        <v>884</v>
      </c>
      <c r="J193" s="242" t="s">
        <v>867</v>
      </c>
      <c r="L193" s="218">
        <v>537274</v>
      </c>
      <c r="M193" s="218">
        <v>519816</v>
      </c>
      <c r="N193" s="218">
        <v>472261</v>
      </c>
      <c r="O193" s="218">
        <v>672603</v>
      </c>
      <c r="P193" s="229">
        <v>572886</v>
      </c>
      <c r="Q193" s="218">
        <v>537274</v>
      </c>
      <c r="R193" s="218">
        <v>519816</v>
      </c>
      <c r="S193" s="218">
        <v>472261</v>
      </c>
      <c r="T193" s="218">
        <v>672603</v>
      </c>
      <c r="U193" s="218">
        <v>572886</v>
      </c>
      <c r="V193" s="1">
        <v>0.026</v>
      </c>
      <c r="W193" s="1">
        <v>0.024</v>
      </c>
      <c r="X193" s="1">
        <v>0.0207</v>
      </c>
      <c r="Y193" s="1">
        <v>0.0283</v>
      </c>
      <c r="Z193" s="1">
        <v>0.0214</v>
      </c>
      <c r="AB193" s="1">
        <v>0.0235</v>
      </c>
      <c r="AC193" s="1">
        <v>0.022</v>
      </c>
      <c r="AE193" s="1">
        <v>0.0283</v>
      </c>
      <c r="AF193" s="1">
        <v>0.0211</v>
      </c>
      <c r="AG193" s="1">
        <v>0.007199999999999998</v>
      </c>
      <c r="AI193" s="1">
        <v>0.0235</v>
      </c>
      <c r="AJ193" s="218">
        <v>617302</v>
      </c>
    </row>
    <row r="194" spans="1:36" ht="12.75">
      <c r="A194" s="167">
        <v>185</v>
      </c>
      <c r="B194" s="168" t="s">
        <v>630</v>
      </c>
      <c r="C194" s="248">
        <v>58257096</v>
      </c>
      <c r="D194" s="248">
        <v>60593474</v>
      </c>
      <c r="E194" s="248">
        <v>62894398</v>
      </c>
      <c r="F194" s="248">
        <v>65383458</v>
      </c>
      <c r="G194" s="248">
        <v>67893461</v>
      </c>
      <c r="H194" s="248">
        <v>70897896</v>
      </c>
      <c r="I194" s="242" t="s">
        <v>885</v>
      </c>
      <c r="J194" s="242" t="s">
        <v>867</v>
      </c>
      <c r="L194" s="218">
        <v>876144</v>
      </c>
      <c r="M194" s="218">
        <v>786087</v>
      </c>
      <c r="N194" s="218">
        <v>904316</v>
      </c>
      <c r="O194" s="218">
        <v>875417</v>
      </c>
      <c r="P194" s="229">
        <v>1307098</v>
      </c>
      <c r="Q194" s="218">
        <v>876144</v>
      </c>
      <c r="R194" s="218">
        <v>786087</v>
      </c>
      <c r="S194" s="218">
        <v>904316</v>
      </c>
      <c r="T194" s="218">
        <v>875417</v>
      </c>
      <c r="U194" s="218">
        <v>1307098</v>
      </c>
      <c r="V194" s="1">
        <v>0.015</v>
      </c>
      <c r="W194" s="1">
        <v>0.013</v>
      </c>
      <c r="X194" s="1">
        <v>0.0144</v>
      </c>
      <c r="Y194" s="1">
        <v>0.0134</v>
      </c>
      <c r="Z194" s="1">
        <v>0.0193</v>
      </c>
      <c r="AB194" s="1">
        <v>0.0157</v>
      </c>
      <c r="AC194" s="1">
        <v>0.0136</v>
      </c>
      <c r="AE194" s="1">
        <v>0.0193</v>
      </c>
      <c r="AF194" s="1">
        <v>0.0139</v>
      </c>
      <c r="AG194" s="1">
        <v>0.005400000000000002</v>
      </c>
      <c r="AI194" s="1">
        <v>0.0157</v>
      </c>
      <c r="AJ194" s="218">
        <v>1113097</v>
      </c>
    </row>
    <row r="195" spans="1:36" ht="12.75">
      <c r="A195" s="167">
        <v>186</v>
      </c>
      <c r="B195" s="168" t="s">
        <v>631</v>
      </c>
      <c r="C195" s="248">
        <v>19848775</v>
      </c>
      <c r="D195" s="248">
        <v>20747347</v>
      </c>
      <c r="E195" s="248">
        <v>21667181</v>
      </c>
      <c r="F195" s="248">
        <v>22934431</v>
      </c>
      <c r="G195" s="248">
        <v>24012723</v>
      </c>
      <c r="H195" s="248">
        <v>25332451</v>
      </c>
      <c r="I195" s="242" t="s">
        <v>867</v>
      </c>
      <c r="J195" s="242" t="s">
        <v>867</v>
      </c>
      <c r="L195" s="218">
        <v>402353</v>
      </c>
      <c r="M195" s="218">
        <v>401150</v>
      </c>
      <c r="N195" s="218">
        <v>725570</v>
      </c>
      <c r="O195" s="218">
        <v>504931</v>
      </c>
      <c r="P195" s="229">
        <v>719410</v>
      </c>
      <c r="Q195" s="218">
        <v>402353</v>
      </c>
      <c r="R195" s="218">
        <v>401150</v>
      </c>
      <c r="S195" s="218">
        <v>725570</v>
      </c>
      <c r="T195" s="218">
        <v>504931</v>
      </c>
      <c r="U195" s="218">
        <v>719410</v>
      </c>
      <c r="V195" s="1">
        <v>0.0203</v>
      </c>
      <c r="W195" s="1">
        <v>0.0193</v>
      </c>
      <c r="X195" s="1">
        <v>0.0335</v>
      </c>
      <c r="Y195" s="1">
        <v>0.022</v>
      </c>
      <c r="Z195" s="1">
        <v>0.03</v>
      </c>
      <c r="AB195" s="1">
        <v>0.0285</v>
      </c>
      <c r="AC195" s="1">
        <v>0.0238</v>
      </c>
      <c r="AE195" s="1">
        <v>0.0335</v>
      </c>
      <c r="AF195" s="1">
        <v>0.026</v>
      </c>
      <c r="AG195" s="1">
        <v>0.007500000000000003</v>
      </c>
      <c r="AI195" s="1">
        <v>0.0285</v>
      </c>
      <c r="AJ195" s="218">
        <v>721975</v>
      </c>
    </row>
    <row r="196" spans="1:36" ht="12.75">
      <c r="A196" s="167">
        <v>187</v>
      </c>
      <c r="B196" s="168" t="s">
        <v>632</v>
      </c>
      <c r="C196" s="248">
        <v>13990146</v>
      </c>
      <c r="D196" s="248">
        <v>14468964</v>
      </c>
      <c r="E196" s="248">
        <v>15128450</v>
      </c>
      <c r="F196" s="248">
        <v>15974020</v>
      </c>
      <c r="G196" s="248">
        <v>19685399</v>
      </c>
      <c r="H196" s="248">
        <v>17911968</v>
      </c>
      <c r="I196" s="242" t="s">
        <v>886</v>
      </c>
      <c r="J196" s="242" t="s">
        <v>867</v>
      </c>
      <c r="L196" s="218">
        <v>129065</v>
      </c>
      <c r="M196" s="218">
        <v>297761</v>
      </c>
      <c r="N196" s="218">
        <v>467359</v>
      </c>
      <c r="O196" s="218">
        <v>465398</v>
      </c>
      <c r="P196" s="229">
        <v>652230</v>
      </c>
      <c r="Q196" s="218">
        <v>129065</v>
      </c>
      <c r="R196" s="218">
        <v>297761</v>
      </c>
      <c r="S196" s="218">
        <v>467359</v>
      </c>
      <c r="T196" s="218">
        <v>465398</v>
      </c>
      <c r="U196" s="218">
        <v>652230</v>
      </c>
      <c r="V196" s="1">
        <v>0.0092</v>
      </c>
      <c r="W196" s="1">
        <v>0.0206</v>
      </c>
      <c r="X196" s="1">
        <v>0.0309</v>
      </c>
      <c r="Y196" s="1">
        <v>0.0291</v>
      </c>
      <c r="Z196" s="1">
        <v>0.0331</v>
      </c>
      <c r="AB196" s="1">
        <v>0.031</v>
      </c>
      <c r="AC196" s="1">
        <v>0.0269</v>
      </c>
      <c r="AE196" s="1">
        <v>0.0331</v>
      </c>
      <c r="AF196" s="1">
        <v>0.03</v>
      </c>
      <c r="AG196" s="1">
        <v>0.0030999999999999986</v>
      </c>
      <c r="AI196" s="1">
        <v>0.031</v>
      </c>
      <c r="AJ196" s="218">
        <v>555271</v>
      </c>
    </row>
    <row r="197" spans="1:36" ht="12.75">
      <c r="A197" s="167">
        <v>188</v>
      </c>
      <c r="B197" s="168" t="s">
        <v>633</v>
      </c>
      <c r="C197" s="248">
        <v>4079332</v>
      </c>
      <c r="D197" s="248">
        <v>4211865</v>
      </c>
      <c r="E197" s="248">
        <v>4347770</v>
      </c>
      <c r="F197" s="248">
        <v>4521859</v>
      </c>
      <c r="G197" s="248">
        <v>4659119</v>
      </c>
      <c r="H197" s="248">
        <v>4850197</v>
      </c>
      <c r="I197" s="242" t="s">
        <v>884</v>
      </c>
      <c r="J197" s="242" t="s">
        <v>867</v>
      </c>
      <c r="L197" s="218">
        <v>30550</v>
      </c>
      <c r="M197" s="218">
        <v>30608</v>
      </c>
      <c r="N197" s="218">
        <v>65395</v>
      </c>
      <c r="O197" s="218">
        <v>24214</v>
      </c>
      <c r="P197" s="229">
        <v>66786</v>
      </c>
      <c r="Q197" s="218">
        <v>30550</v>
      </c>
      <c r="R197" s="218">
        <v>30608</v>
      </c>
      <c r="S197" s="218">
        <v>65395</v>
      </c>
      <c r="T197" s="218">
        <v>24214</v>
      </c>
      <c r="U197" s="218">
        <v>66786</v>
      </c>
      <c r="V197" s="1">
        <v>0.0075</v>
      </c>
      <c r="W197" s="1">
        <v>0.0073</v>
      </c>
      <c r="X197" s="1">
        <v>0.015</v>
      </c>
      <c r="Y197" s="1">
        <v>0.0054</v>
      </c>
      <c r="Z197" s="1">
        <v>0.0143</v>
      </c>
      <c r="AB197" s="1">
        <v>0.0116</v>
      </c>
      <c r="AC197" s="1">
        <v>0.009</v>
      </c>
      <c r="AE197" s="1">
        <v>0.015</v>
      </c>
      <c r="AF197" s="1">
        <v>0.0099</v>
      </c>
      <c r="AG197" s="1">
        <v>0.005099999999999999</v>
      </c>
      <c r="AI197" s="1">
        <v>0.0116</v>
      </c>
      <c r="AJ197" s="218">
        <v>56262</v>
      </c>
    </row>
    <row r="198" spans="1:36" ht="12.75">
      <c r="A198" s="167">
        <v>189</v>
      </c>
      <c r="B198" s="168" t="s">
        <v>634</v>
      </c>
      <c r="C198" s="248">
        <v>52856379</v>
      </c>
      <c r="D198" s="248">
        <v>54555113</v>
      </c>
      <c r="E198" s="248">
        <v>56655480</v>
      </c>
      <c r="F198" s="248">
        <v>58756713</v>
      </c>
      <c r="G198" s="248">
        <v>76769831</v>
      </c>
      <c r="H198" s="248">
        <v>60325247</v>
      </c>
      <c r="I198" s="242" t="s">
        <v>867</v>
      </c>
      <c r="J198" s="242" t="s">
        <v>867</v>
      </c>
      <c r="L198" s="218">
        <v>377324</v>
      </c>
      <c r="M198" s="218">
        <v>736489</v>
      </c>
      <c r="N198" s="218">
        <v>684846</v>
      </c>
      <c r="O198" s="218">
        <v>812896</v>
      </c>
      <c r="P198" s="229">
        <v>898021</v>
      </c>
      <c r="Q198" s="218">
        <v>377324</v>
      </c>
      <c r="R198" s="218">
        <v>736489</v>
      </c>
      <c r="S198" s="218">
        <v>684846</v>
      </c>
      <c r="T198" s="218">
        <v>812896</v>
      </c>
      <c r="U198" s="218">
        <v>898021</v>
      </c>
      <c r="V198" s="1">
        <v>0.0071</v>
      </c>
      <c r="W198" s="1">
        <v>0.0135</v>
      </c>
      <c r="X198" s="1">
        <v>0.0121</v>
      </c>
      <c r="Y198" s="1">
        <v>0.0138</v>
      </c>
      <c r="Z198" s="1">
        <v>0.0117</v>
      </c>
      <c r="AB198" s="1">
        <v>0.0125</v>
      </c>
      <c r="AC198" s="1">
        <v>0.0124</v>
      </c>
      <c r="AE198" s="1">
        <v>0.0138</v>
      </c>
      <c r="AF198" s="1">
        <v>0.0119</v>
      </c>
      <c r="AG198" s="1">
        <v>0.001899999999999999</v>
      </c>
      <c r="AI198" s="1">
        <v>0.0125</v>
      </c>
      <c r="AJ198" s="218">
        <v>754066</v>
      </c>
    </row>
    <row r="199" spans="1:36" ht="12.75">
      <c r="A199" s="167">
        <v>190</v>
      </c>
      <c r="B199" s="168" t="s">
        <v>635</v>
      </c>
      <c r="C199" s="248">
        <v>561845</v>
      </c>
      <c r="D199" s="248">
        <v>581932</v>
      </c>
      <c r="E199" s="248">
        <v>598056</v>
      </c>
      <c r="F199" s="248">
        <v>613522</v>
      </c>
      <c r="G199" s="248">
        <v>622379</v>
      </c>
      <c r="H199" s="248">
        <v>0</v>
      </c>
      <c r="I199" s="242" t="s">
        <v>867</v>
      </c>
      <c r="J199" s="242" t="s">
        <v>867</v>
      </c>
      <c r="L199" s="218">
        <v>6041</v>
      </c>
      <c r="M199" s="218">
        <v>1576</v>
      </c>
      <c r="N199" s="218">
        <v>515</v>
      </c>
      <c r="O199" s="218">
        <v>1855</v>
      </c>
      <c r="P199" s="229">
        <v>0</v>
      </c>
      <c r="Q199" s="218">
        <v>6041</v>
      </c>
      <c r="R199" s="218">
        <v>1576</v>
      </c>
      <c r="S199" s="218">
        <v>515</v>
      </c>
      <c r="T199" s="218">
        <v>1855</v>
      </c>
      <c r="U199" s="218">
        <v>0</v>
      </c>
      <c r="V199" s="1">
        <v>0.0108</v>
      </c>
      <c r="W199" s="1">
        <v>0.0027</v>
      </c>
      <c r="X199" s="1">
        <v>0.0009</v>
      </c>
      <c r="Y199" s="1">
        <v>0.003</v>
      </c>
      <c r="Z199" s="1">
        <v>0</v>
      </c>
      <c r="AB199" s="1">
        <v>0.0022</v>
      </c>
      <c r="AC199" s="1">
        <v>0.0022</v>
      </c>
      <c r="AE199" s="1">
        <v>0.003</v>
      </c>
      <c r="AF199" s="1">
        <v>0.0018</v>
      </c>
      <c r="AG199" s="1">
        <v>0.0012000000000000001</v>
      </c>
      <c r="AI199" s="1">
        <v>0.0022</v>
      </c>
      <c r="AJ199" s="218">
        <v>1369</v>
      </c>
    </row>
    <row r="200" spans="1:36" ht="12.75">
      <c r="A200" s="167">
        <v>191</v>
      </c>
      <c r="B200" s="168" t="s">
        <v>636</v>
      </c>
      <c r="C200" s="248">
        <v>11222179</v>
      </c>
      <c r="D200" s="248">
        <v>11630619</v>
      </c>
      <c r="E200" s="248">
        <v>12083872</v>
      </c>
      <c r="F200" s="248">
        <v>12508994</v>
      </c>
      <c r="G200" s="248">
        <v>13144423</v>
      </c>
      <c r="H200" s="248">
        <v>13492214</v>
      </c>
      <c r="I200" s="242" t="s">
        <v>884</v>
      </c>
      <c r="J200" s="242" t="s">
        <v>867</v>
      </c>
      <c r="L200" s="218">
        <v>127886</v>
      </c>
      <c r="M200" s="218">
        <v>162488</v>
      </c>
      <c r="N200" s="218">
        <v>123026</v>
      </c>
      <c r="O200" s="218">
        <v>205894</v>
      </c>
      <c r="P200" s="229">
        <v>132856</v>
      </c>
      <c r="Q200" s="218">
        <v>127886</v>
      </c>
      <c r="R200" s="218">
        <v>162488</v>
      </c>
      <c r="S200" s="218">
        <v>123026</v>
      </c>
      <c r="T200" s="218">
        <v>205894</v>
      </c>
      <c r="U200" s="218">
        <v>132856</v>
      </c>
      <c r="V200" s="1">
        <v>0.0114</v>
      </c>
      <c r="W200" s="1">
        <v>0.014</v>
      </c>
      <c r="X200" s="1">
        <v>0.0102</v>
      </c>
      <c r="Y200" s="1">
        <v>0.0165</v>
      </c>
      <c r="Z200" s="1">
        <v>0.0101</v>
      </c>
      <c r="AB200" s="1">
        <v>0.0123</v>
      </c>
      <c r="AC200" s="1">
        <v>0.0114</v>
      </c>
      <c r="AE200" s="1">
        <v>0.0165</v>
      </c>
      <c r="AF200" s="1">
        <v>0.0102</v>
      </c>
      <c r="AG200" s="1">
        <v>0.0063</v>
      </c>
      <c r="AI200" s="1">
        <v>0.0123</v>
      </c>
      <c r="AJ200" s="218">
        <v>165954</v>
      </c>
    </row>
    <row r="201" spans="1:36" ht="12.75">
      <c r="A201" s="167">
        <v>192</v>
      </c>
      <c r="B201" s="168" t="s">
        <v>637</v>
      </c>
      <c r="C201" s="248">
        <v>13568348</v>
      </c>
      <c r="D201" s="248">
        <v>14020056</v>
      </c>
      <c r="E201" s="248">
        <v>14514877</v>
      </c>
      <c r="F201" s="248">
        <v>15143147</v>
      </c>
      <c r="G201" s="248">
        <v>16267561</v>
      </c>
      <c r="H201" s="248">
        <v>17056517</v>
      </c>
      <c r="I201" s="242" t="s">
        <v>907</v>
      </c>
      <c r="J201" s="242" t="s">
        <v>867</v>
      </c>
      <c r="L201" s="218">
        <v>112499</v>
      </c>
      <c r="M201" s="218">
        <v>144319</v>
      </c>
      <c r="N201" s="218">
        <v>265398</v>
      </c>
      <c r="O201" s="218">
        <v>611390</v>
      </c>
      <c r="P201" s="229">
        <v>520073</v>
      </c>
      <c r="Q201" s="218">
        <v>112499</v>
      </c>
      <c r="R201" s="218">
        <v>144319</v>
      </c>
      <c r="S201" s="218">
        <v>265398</v>
      </c>
      <c r="T201" s="218">
        <v>611390</v>
      </c>
      <c r="U201" s="218">
        <v>520073</v>
      </c>
      <c r="V201" s="1">
        <v>0.0083</v>
      </c>
      <c r="W201" s="1">
        <v>0.0103</v>
      </c>
      <c r="X201" s="1">
        <v>0.0183</v>
      </c>
      <c r="Y201" s="1">
        <v>0.0404</v>
      </c>
      <c r="Z201" s="1">
        <v>0.032</v>
      </c>
      <c r="AB201" s="1">
        <v>0.0302</v>
      </c>
      <c r="AC201" s="1">
        <v>0.0202</v>
      </c>
      <c r="AE201" s="1">
        <v>0.0404</v>
      </c>
      <c r="AF201" s="1">
        <v>0.0252</v>
      </c>
      <c r="AG201" s="1">
        <v>0.015199999999999998</v>
      </c>
      <c r="AI201" s="1">
        <v>0.0302</v>
      </c>
      <c r="AJ201" s="218">
        <v>515107</v>
      </c>
    </row>
    <row r="202" spans="1:36" ht="12.75">
      <c r="A202" s="167">
        <v>193</v>
      </c>
      <c r="B202" s="168" t="s">
        <v>638</v>
      </c>
      <c r="C202" s="248">
        <v>2605476</v>
      </c>
      <c r="D202" s="248">
        <v>2694274</v>
      </c>
      <c r="E202" s="248">
        <v>2784941</v>
      </c>
      <c r="F202" s="248">
        <v>2873936</v>
      </c>
      <c r="G202" s="248">
        <v>3875505</v>
      </c>
      <c r="H202" s="248">
        <v>3080282</v>
      </c>
      <c r="I202" s="242" t="s">
        <v>867</v>
      </c>
      <c r="J202" s="242" t="s">
        <v>867</v>
      </c>
      <c r="L202" s="218">
        <v>23661</v>
      </c>
      <c r="M202" s="218">
        <v>23310</v>
      </c>
      <c r="N202" s="218">
        <v>19371</v>
      </c>
      <c r="O202" s="218">
        <v>33193</v>
      </c>
      <c r="P202" s="229">
        <v>26830</v>
      </c>
      <c r="Q202" s="218">
        <v>23661</v>
      </c>
      <c r="R202" s="218">
        <v>23310</v>
      </c>
      <c r="S202" s="218">
        <v>19371</v>
      </c>
      <c r="T202" s="218">
        <v>33193</v>
      </c>
      <c r="U202" s="218">
        <v>26830</v>
      </c>
      <c r="V202" s="1">
        <v>0.0091</v>
      </c>
      <c r="W202" s="1">
        <v>0.0087</v>
      </c>
      <c r="X202" s="1">
        <v>0.007</v>
      </c>
      <c r="Y202" s="1">
        <v>0.0115</v>
      </c>
      <c r="Z202" s="1">
        <v>0.0069</v>
      </c>
      <c r="AB202" s="1">
        <v>0.0085</v>
      </c>
      <c r="AC202" s="1">
        <v>0.0075</v>
      </c>
      <c r="AE202" s="1">
        <v>0.0115</v>
      </c>
      <c r="AF202" s="1">
        <v>0.007</v>
      </c>
      <c r="AG202" s="1">
        <v>0.0045</v>
      </c>
      <c r="AI202" s="1">
        <v>0.0085</v>
      </c>
      <c r="AJ202" s="218">
        <v>26182</v>
      </c>
    </row>
    <row r="203" spans="1:36" ht="12.75">
      <c r="A203" s="167">
        <v>194</v>
      </c>
      <c r="B203" s="168" t="s">
        <v>639</v>
      </c>
      <c r="C203" s="248">
        <v>1445436</v>
      </c>
      <c r="D203" s="248">
        <v>1499033</v>
      </c>
      <c r="E203" s="248">
        <v>1564838</v>
      </c>
      <c r="F203" s="248">
        <v>1613435</v>
      </c>
      <c r="G203" s="248">
        <v>1659121</v>
      </c>
      <c r="H203" s="248">
        <v>1708335</v>
      </c>
      <c r="I203" s="242" t="s">
        <v>884</v>
      </c>
      <c r="J203" s="242" t="s">
        <v>867</v>
      </c>
      <c r="L203" s="218">
        <v>17461</v>
      </c>
      <c r="M203" s="218">
        <v>28329</v>
      </c>
      <c r="N203" s="218">
        <v>9476</v>
      </c>
      <c r="O203" s="218">
        <v>5350</v>
      </c>
      <c r="P203" s="229">
        <v>7736</v>
      </c>
      <c r="Q203" s="218">
        <v>17461</v>
      </c>
      <c r="R203" s="218">
        <v>28329</v>
      </c>
      <c r="S203" s="218">
        <v>9476</v>
      </c>
      <c r="T203" s="218">
        <v>5350</v>
      </c>
      <c r="U203" s="218">
        <v>7736</v>
      </c>
      <c r="V203" s="1">
        <v>0.0121</v>
      </c>
      <c r="W203" s="1">
        <v>0.0189</v>
      </c>
      <c r="X203" s="1">
        <v>0.0061</v>
      </c>
      <c r="Y203" s="1">
        <v>0.0033</v>
      </c>
      <c r="Z203" s="1">
        <v>0.0047</v>
      </c>
      <c r="AB203" s="1">
        <v>0.0047</v>
      </c>
      <c r="AC203" s="1">
        <v>0.0047</v>
      </c>
      <c r="AE203" s="1">
        <v>0.0061</v>
      </c>
      <c r="AF203" s="1">
        <v>0.004</v>
      </c>
      <c r="AG203" s="1">
        <v>0.0021000000000000003</v>
      </c>
      <c r="AI203" s="1">
        <v>0.0047</v>
      </c>
      <c r="AJ203" s="218">
        <v>8029</v>
      </c>
    </row>
    <row r="204" spans="1:36" ht="12.75">
      <c r="A204" s="167">
        <v>195</v>
      </c>
      <c r="B204" s="168" t="s">
        <v>640</v>
      </c>
      <c r="C204" s="248">
        <v>387151</v>
      </c>
      <c r="D204" s="248">
        <v>401516</v>
      </c>
      <c r="E204" s="248">
        <v>415445</v>
      </c>
      <c r="F204" s="248">
        <v>430563</v>
      </c>
      <c r="G204" s="248">
        <v>583238</v>
      </c>
      <c r="H204" s="248">
        <v>461618</v>
      </c>
      <c r="I204" s="242" t="s">
        <v>884</v>
      </c>
      <c r="J204" s="242" t="s">
        <v>867</v>
      </c>
      <c r="L204" s="218">
        <v>4686</v>
      </c>
      <c r="M204" s="218">
        <v>3891</v>
      </c>
      <c r="N204" s="218">
        <v>4732</v>
      </c>
      <c r="O204" s="218">
        <v>4059</v>
      </c>
      <c r="P204" s="229">
        <v>5097</v>
      </c>
      <c r="Q204" s="218">
        <v>4686</v>
      </c>
      <c r="R204" s="218">
        <v>3891</v>
      </c>
      <c r="S204" s="218">
        <v>4732</v>
      </c>
      <c r="T204" s="218">
        <v>4059</v>
      </c>
      <c r="U204" s="218">
        <v>5097</v>
      </c>
      <c r="V204" s="1">
        <v>0.0121</v>
      </c>
      <c r="W204" s="1">
        <v>0.0097</v>
      </c>
      <c r="X204" s="1">
        <v>0.0114</v>
      </c>
      <c r="Y204" s="1">
        <v>0.0094</v>
      </c>
      <c r="Z204" s="1">
        <v>0.0087</v>
      </c>
      <c r="AB204" s="1">
        <v>0.0098</v>
      </c>
      <c r="AC204" s="1">
        <v>0.0093</v>
      </c>
      <c r="AE204" s="1">
        <v>0.0114</v>
      </c>
      <c r="AF204" s="1">
        <v>0.0091</v>
      </c>
      <c r="AG204" s="1">
        <v>0.0023</v>
      </c>
      <c r="AI204" s="1">
        <v>0.0098</v>
      </c>
      <c r="AJ204" s="218">
        <v>4524</v>
      </c>
    </row>
    <row r="205" spans="1:36" ht="12.75">
      <c r="A205" s="167">
        <v>196</v>
      </c>
      <c r="B205" s="168" t="s">
        <v>641</v>
      </c>
      <c r="C205" s="248">
        <v>6873983</v>
      </c>
      <c r="D205" s="248">
        <v>7095066</v>
      </c>
      <c r="E205" s="248">
        <v>7321680</v>
      </c>
      <c r="F205" s="248">
        <v>7549216</v>
      </c>
      <c r="G205" s="248">
        <v>8283908</v>
      </c>
      <c r="H205" s="248">
        <v>8038795</v>
      </c>
      <c r="I205" s="242" t="s">
        <v>884</v>
      </c>
      <c r="J205" s="242" t="s">
        <v>901</v>
      </c>
      <c r="L205" s="218">
        <v>49233</v>
      </c>
      <c r="M205" s="218">
        <v>48941</v>
      </c>
      <c r="N205" s="218">
        <v>44494</v>
      </c>
      <c r="O205" s="218">
        <v>45214</v>
      </c>
      <c r="P205" s="229">
        <v>61055</v>
      </c>
      <c r="Q205" s="218">
        <v>49233</v>
      </c>
      <c r="R205" s="218">
        <v>48941</v>
      </c>
      <c r="S205" s="218">
        <v>44494</v>
      </c>
      <c r="T205" s="218">
        <v>45214</v>
      </c>
      <c r="U205" s="218">
        <v>61055</v>
      </c>
      <c r="V205" s="1">
        <v>0.0072</v>
      </c>
      <c r="W205" s="1">
        <v>0.0069</v>
      </c>
      <c r="X205" s="1">
        <v>0.0061</v>
      </c>
      <c r="Y205" s="1">
        <v>0.006</v>
      </c>
      <c r="Z205" s="1">
        <v>0.0074</v>
      </c>
      <c r="AB205" s="1">
        <v>0.0065</v>
      </c>
      <c r="AC205" s="1">
        <v>0.0063</v>
      </c>
      <c r="AE205" s="1">
        <v>0.0074</v>
      </c>
      <c r="AF205" s="1">
        <v>0.0061</v>
      </c>
      <c r="AG205" s="1">
        <v>0.0013</v>
      </c>
      <c r="AI205" s="1">
        <v>0.0065</v>
      </c>
      <c r="AJ205" s="218">
        <v>52252</v>
      </c>
    </row>
    <row r="206" spans="1:36" ht="12.75">
      <c r="A206" s="167">
        <v>197</v>
      </c>
      <c r="B206" s="168" t="s">
        <v>642</v>
      </c>
      <c r="C206" s="248">
        <v>54268273</v>
      </c>
      <c r="D206" s="248">
        <v>56662729</v>
      </c>
      <c r="E206" s="248">
        <v>59219382</v>
      </c>
      <c r="F206" s="248">
        <v>61970547</v>
      </c>
      <c r="G206" s="248">
        <v>71686428</v>
      </c>
      <c r="H206" s="248">
        <v>67673866</v>
      </c>
      <c r="I206" s="242" t="s">
        <v>867</v>
      </c>
      <c r="J206" s="242" t="s">
        <v>867</v>
      </c>
      <c r="L206" s="218">
        <v>1037749</v>
      </c>
      <c r="M206" s="218">
        <v>1140085</v>
      </c>
      <c r="N206" s="218">
        <v>1270680</v>
      </c>
      <c r="O206" s="218">
        <v>1251767</v>
      </c>
      <c r="P206" s="229">
        <v>1282998</v>
      </c>
      <c r="Q206" s="218">
        <v>1037749</v>
      </c>
      <c r="R206" s="218">
        <v>1140085</v>
      </c>
      <c r="S206" s="218">
        <v>1270680</v>
      </c>
      <c r="T206" s="218">
        <v>1251767</v>
      </c>
      <c r="U206" s="218">
        <v>1282998</v>
      </c>
      <c r="V206" s="1">
        <v>0.0191</v>
      </c>
      <c r="W206" s="1">
        <v>0.0201</v>
      </c>
      <c r="X206" s="1">
        <v>0.0215</v>
      </c>
      <c r="Y206" s="1">
        <v>0.0202</v>
      </c>
      <c r="Z206" s="1">
        <v>0.0179</v>
      </c>
      <c r="AB206" s="1">
        <v>0.0199</v>
      </c>
      <c r="AC206" s="1">
        <v>0.0194</v>
      </c>
      <c r="AE206" s="1">
        <v>0.0215</v>
      </c>
      <c r="AF206" s="1">
        <v>0.0191</v>
      </c>
      <c r="AG206" s="1">
        <v>0.0023999999999999994</v>
      </c>
      <c r="AI206" s="1">
        <v>0.0199</v>
      </c>
      <c r="AJ206" s="218">
        <v>1346710</v>
      </c>
    </row>
    <row r="207" spans="1:36" ht="12.75">
      <c r="A207" s="167">
        <v>198</v>
      </c>
      <c r="B207" s="168" t="s">
        <v>643</v>
      </c>
      <c r="C207" s="248">
        <v>84311946</v>
      </c>
      <c r="D207" s="248">
        <v>87548549</v>
      </c>
      <c r="E207" s="248">
        <v>90478492</v>
      </c>
      <c r="F207" s="248">
        <v>94247300</v>
      </c>
      <c r="G207" s="248">
        <v>103160981</v>
      </c>
      <c r="H207" s="248">
        <v>101764896</v>
      </c>
      <c r="I207" s="242" t="s">
        <v>867</v>
      </c>
      <c r="J207" s="242" t="s">
        <v>867</v>
      </c>
      <c r="L207" s="218">
        <v>1128804</v>
      </c>
      <c r="M207" s="218">
        <v>741229</v>
      </c>
      <c r="N207" s="218">
        <v>1506846</v>
      </c>
      <c r="O207" s="218">
        <v>1171844</v>
      </c>
      <c r="P207" s="229">
        <v>1545185</v>
      </c>
      <c r="Q207" s="218">
        <v>1128804</v>
      </c>
      <c r="R207" s="218">
        <v>741229</v>
      </c>
      <c r="S207" s="218">
        <v>1506846</v>
      </c>
      <c r="T207" s="218">
        <v>1171844</v>
      </c>
      <c r="U207" s="218">
        <v>1545185</v>
      </c>
      <c r="V207" s="1">
        <v>0.0134</v>
      </c>
      <c r="W207" s="1">
        <v>0.0085</v>
      </c>
      <c r="X207" s="1">
        <v>0.0167</v>
      </c>
      <c r="Y207" s="1">
        <v>0.0124</v>
      </c>
      <c r="Z207" s="1">
        <v>0.015</v>
      </c>
      <c r="AB207" s="1">
        <v>0.0147</v>
      </c>
      <c r="AC207" s="1">
        <v>0.012</v>
      </c>
      <c r="AE207" s="1">
        <v>0.0167</v>
      </c>
      <c r="AF207" s="1">
        <v>0.0137</v>
      </c>
      <c r="AG207" s="1">
        <v>0.002999999999999999</v>
      </c>
      <c r="AI207" s="1">
        <v>0.0147</v>
      </c>
      <c r="AJ207" s="218">
        <v>1495944</v>
      </c>
    </row>
    <row r="208" spans="1:36" ht="12.75">
      <c r="A208" s="167">
        <v>199</v>
      </c>
      <c r="B208" s="168" t="s">
        <v>644</v>
      </c>
      <c r="C208" s="248">
        <v>91036792</v>
      </c>
      <c r="D208" s="248">
        <v>97235640</v>
      </c>
      <c r="E208" s="248">
        <v>103353659</v>
      </c>
      <c r="F208" s="248">
        <v>108859598</v>
      </c>
      <c r="G208" s="248">
        <v>126800315</v>
      </c>
      <c r="H208" s="248">
        <v>123730790</v>
      </c>
      <c r="I208" s="242" t="s">
        <v>883</v>
      </c>
      <c r="J208" s="242" t="s">
        <v>867</v>
      </c>
      <c r="L208" s="218">
        <v>3922530</v>
      </c>
      <c r="M208" s="218">
        <v>3684955</v>
      </c>
      <c r="N208" s="218">
        <v>2919417</v>
      </c>
      <c r="O208" s="218">
        <v>4841774</v>
      </c>
      <c r="P208" s="229">
        <v>4394835</v>
      </c>
      <c r="Q208" s="218">
        <v>3922530</v>
      </c>
      <c r="R208" s="218">
        <v>3684955</v>
      </c>
      <c r="S208" s="218">
        <v>2919417</v>
      </c>
      <c r="T208" s="218">
        <v>4841774</v>
      </c>
      <c r="U208" s="218">
        <v>4394835</v>
      </c>
      <c r="V208" s="1">
        <v>0.0431</v>
      </c>
      <c r="W208" s="1">
        <v>0.0379</v>
      </c>
      <c r="X208" s="1">
        <v>0.0282</v>
      </c>
      <c r="Y208" s="1">
        <v>0.0445</v>
      </c>
      <c r="Z208" s="1">
        <v>0.0347</v>
      </c>
      <c r="AB208" s="1">
        <v>0.0358</v>
      </c>
      <c r="AC208" s="1">
        <v>0.0336</v>
      </c>
      <c r="AE208" s="1">
        <v>0.0445</v>
      </c>
      <c r="AF208" s="1">
        <v>0.0315</v>
      </c>
      <c r="AG208" s="1">
        <v>0.012999999999999998</v>
      </c>
      <c r="AI208" s="1">
        <v>0.0358</v>
      </c>
      <c r="AJ208" s="218">
        <v>4429562</v>
      </c>
    </row>
    <row r="209" spans="1:36" ht="12.75">
      <c r="A209" s="167">
        <v>200</v>
      </c>
      <c r="B209" s="168" t="s">
        <v>645</v>
      </c>
      <c r="C209" s="248">
        <v>381248</v>
      </c>
      <c r="D209" s="248">
        <v>399535</v>
      </c>
      <c r="E209" s="248">
        <v>413539</v>
      </c>
      <c r="F209" s="248">
        <v>427503</v>
      </c>
      <c r="G209" s="248">
        <v>478811</v>
      </c>
      <c r="H209" s="248">
        <v>526886</v>
      </c>
      <c r="I209" s="242" t="s">
        <v>867</v>
      </c>
      <c r="J209" s="242" t="s">
        <v>867</v>
      </c>
      <c r="L209" s="218">
        <v>8756</v>
      </c>
      <c r="M209" s="218">
        <v>4016</v>
      </c>
      <c r="N209" s="218">
        <v>3625</v>
      </c>
      <c r="O209" s="218">
        <v>3792</v>
      </c>
      <c r="P209" s="229">
        <v>3854</v>
      </c>
      <c r="Q209" s="218">
        <v>8756</v>
      </c>
      <c r="R209" s="218">
        <v>4016</v>
      </c>
      <c r="S209" s="218">
        <v>3625</v>
      </c>
      <c r="T209" s="218">
        <v>3792</v>
      </c>
      <c r="U209" s="218">
        <v>3854</v>
      </c>
      <c r="V209" s="1">
        <v>0.023</v>
      </c>
      <c r="W209" s="1">
        <v>0.0101</v>
      </c>
      <c r="X209" s="1">
        <v>0.0088</v>
      </c>
      <c r="Y209" s="1">
        <v>0.0089</v>
      </c>
      <c r="Z209" s="1">
        <v>0.008</v>
      </c>
      <c r="AB209" s="1">
        <v>0.0086</v>
      </c>
      <c r="AC209" s="1">
        <v>0.0086</v>
      </c>
      <c r="AE209" s="1">
        <v>0.0089</v>
      </c>
      <c r="AF209" s="1">
        <v>0.0084</v>
      </c>
      <c r="AG209" s="1">
        <v>0.0005000000000000004</v>
      </c>
      <c r="AI209" s="1">
        <v>0.0086</v>
      </c>
      <c r="AJ209" s="218">
        <v>4531</v>
      </c>
    </row>
    <row r="210" spans="1:36" ht="12.75">
      <c r="A210" s="167">
        <v>201</v>
      </c>
      <c r="B210" s="168" t="s">
        <v>646</v>
      </c>
      <c r="C210" s="248">
        <v>106400750</v>
      </c>
      <c r="D210" s="248">
        <v>110181767</v>
      </c>
      <c r="E210" s="248">
        <v>114137930</v>
      </c>
      <c r="F210" s="248">
        <v>118972217</v>
      </c>
      <c r="G210" s="248">
        <v>123961220</v>
      </c>
      <c r="H210" s="248">
        <v>129211894</v>
      </c>
      <c r="I210" s="242" t="s">
        <v>867</v>
      </c>
      <c r="J210" s="242" t="s">
        <v>867</v>
      </c>
      <c r="L210" s="218">
        <v>1120998</v>
      </c>
      <c r="M210" s="218">
        <v>1201619</v>
      </c>
      <c r="N210" s="218">
        <v>1980839</v>
      </c>
      <c r="O210" s="218">
        <v>2014698</v>
      </c>
      <c r="P210" s="229">
        <v>2151643</v>
      </c>
      <c r="Q210" s="218">
        <v>1120998</v>
      </c>
      <c r="R210" s="218">
        <v>1201619</v>
      </c>
      <c r="S210" s="218">
        <v>1980839</v>
      </c>
      <c r="T210" s="218">
        <v>2014698</v>
      </c>
      <c r="U210" s="218">
        <v>2151643</v>
      </c>
      <c r="V210" s="1">
        <v>0.0105</v>
      </c>
      <c r="W210" s="1">
        <v>0.0109</v>
      </c>
      <c r="X210" s="1">
        <v>0.0174</v>
      </c>
      <c r="Y210" s="1">
        <v>0.0169</v>
      </c>
      <c r="Z210" s="1">
        <v>0.0174</v>
      </c>
      <c r="AB210" s="1">
        <v>0.0172</v>
      </c>
      <c r="AC210" s="1">
        <v>0.0151</v>
      </c>
      <c r="AE210" s="1">
        <v>0.0174</v>
      </c>
      <c r="AF210" s="1">
        <v>0.0172</v>
      </c>
      <c r="AG210" s="1">
        <v>0.0001999999999999988</v>
      </c>
      <c r="AI210" s="1">
        <v>0.0172</v>
      </c>
      <c r="AJ210" s="218">
        <v>2222445</v>
      </c>
    </row>
    <row r="211" spans="1:36" ht="12.75">
      <c r="A211" s="167">
        <v>202</v>
      </c>
      <c r="B211" s="168" t="s">
        <v>647</v>
      </c>
      <c r="C211" s="248">
        <v>1658847</v>
      </c>
      <c r="D211" s="248">
        <v>1716243</v>
      </c>
      <c r="E211" s="248">
        <v>1770809</v>
      </c>
      <c r="F211" s="248">
        <v>1831515</v>
      </c>
      <c r="G211" s="248">
        <v>1916946</v>
      </c>
      <c r="H211" s="248">
        <v>1986818</v>
      </c>
      <c r="I211" s="242" t="s">
        <v>867</v>
      </c>
      <c r="J211" s="242" t="s">
        <v>867</v>
      </c>
      <c r="L211" s="218">
        <v>15925</v>
      </c>
      <c r="M211" s="218">
        <v>11660</v>
      </c>
      <c r="N211" s="218">
        <v>16436</v>
      </c>
      <c r="O211" s="218">
        <v>39643</v>
      </c>
      <c r="P211" s="229">
        <v>21948</v>
      </c>
      <c r="Q211" s="218">
        <v>15925</v>
      </c>
      <c r="R211" s="218">
        <v>11660</v>
      </c>
      <c r="S211" s="218">
        <v>16436</v>
      </c>
      <c r="T211" s="218">
        <v>39643</v>
      </c>
      <c r="U211" s="218">
        <v>21948</v>
      </c>
      <c r="V211" s="1">
        <v>0.0096</v>
      </c>
      <c r="W211" s="1">
        <v>0.0068</v>
      </c>
      <c r="X211" s="1">
        <v>0.0093</v>
      </c>
      <c r="Y211" s="1">
        <v>0.0216</v>
      </c>
      <c r="Z211" s="1">
        <v>0.0114</v>
      </c>
      <c r="AB211" s="1">
        <v>0.0141</v>
      </c>
      <c r="AC211" s="1">
        <v>0.0092</v>
      </c>
      <c r="AE211" s="1">
        <v>0.0216</v>
      </c>
      <c r="AF211" s="1">
        <v>0.0104</v>
      </c>
      <c r="AG211" s="1">
        <v>0.011200000000000002</v>
      </c>
      <c r="AI211" s="1">
        <v>0.0141</v>
      </c>
      <c r="AJ211" s="218">
        <v>28014</v>
      </c>
    </row>
    <row r="212" spans="1:36" ht="12.75">
      <c r="A212" s="167">
        <v>203</v>
      </c>
      <c r="B212" s="168" t="s">
        <v>648</v>
      </c>
      <c r="C212" s="248">
        <v>3799108</v>
      </c>
      <c r="D212" s="248">
        <v>3929759</v>
      </c>
      <c r="E212" s="248">
        <v>4058798</v>
      </c>
      <c r="F212" s="248">
        <v>4191787</v>
      </c>
      <c r="G212" s="248">
        <v>4797459</v>
      </c>
      <c r="H212" s="248">
        <v>4501548</v>
      </c>
      <c r="I212" s="242" t="s">
        <v>867</v>
      </c>
      <c r="J212" s="242" t="s">
        <v>867</v>
      </c>
      <c r="L212" s="218">
        <v>35673</v>
      </c>
      <c r="M212" s="218">
        <v>30795</v>
      </c>
      <c r="N212" s="218">
        <v>31519</v>
      </c>
      <c r="O212" s="218">
        <v>41184</v>
      </c>
      <c r="P212" s="229">
        <v>55338</v>
      </c>
      <c r="Q212" s="218">
        <v>35673</v>
      </c>
      <c r="R212" s="218">
        <v>30795</v>
      </c>
      <c r="S212" s="218">
        <v>31519</v>
      </c>
      <c r="T212" s="218">
        <v>41184</v>
      </c>
      <c r="U212" s="218">
        <v>55338</v>
      </c>
      <c r="V212" s="1">
        <v>0.0094</v>
      </c>
      <c r="W212" s="1">
        <v>0.0078</v>
      </c>
      <c r="X212" s="1">
        <v>0.0078</v>
      </c>
      <c r="Y212" s="1">
        <v>0.0098</v>
      </c>
      <c r="Z212" s="1">
        <v>0.0115</v>
      </c>
      <c r="AB212" s="1">
        <v>0.0097</v>
      </c>
      <c r="AC212" s="1">
        <v>0.0085</v>
      </c>
      <c r="AE212" s="1">
        <v>0.0115</v>
      </c>
      <c r="AF212" s="1">
        <v>0.0088</v>
      </c>
      <c r="AG212" s="1">
        <v>0.0026999999999999993</v>
      </c>
      <c r="AI212" s="1">
        <v>0.0097</v>
      </c>
      <c r="AJ212" s="218">
        <v>43665</v>
      </c>
    </row>
    <row r="213" spans="1:36" ht="12.75">
      <c r="A213" s="167">
        <v>204</v>
      </c>
      <c r="B213" s="168" t="s">
        <v>649</v>
      </c>
      <c r="C213" s="248">
        <v>1330344</v>
      </c>
      <c r="D213" s="248">
        <v>1377625</v>
      </c>
      <c r="E213" s="248">
        <v>1425795</v>
      </c>
      <c r="F213" s="248">
        <v>1482644</v>
      </c>
      <c r="G213" s="248">
        <v>1919191</v>
      </c>
      <c r="H213" s="248">
        <v>1598850</v>
      </c>
      <c r="I213" s="242" t="s">
        <v>867</v>
      </c>
      <c r="J213" s="242" t="s">
        <v>867</v>
      </c>
      <c r="L213" s="218">
        <v>14022</v>
      </c>
      <c r="M213" s="218">
        <v>13729</v>
      </c>
      <c r="N213" s="218">
        <v>21204</v>
      </c>
      <c r="O213" s="218">
        <v>12916</v>
      </c>
      <c r="P213" s="229">
        <v>27907</v>
      </c>
      <c r="Q213" s="218">
        <v>14022</v>
      </c>
      <c r="R213" s="218">
        <v>13729</v>
      </c>
      <c r="S213" s="218">
        <v>21204</v>
      </c>
      <c r="T213" s="218">
        <v>12916</v>
      </c>
      <c r="U213" s="218">
        <v>27907</v>
      </c>
      <c r="V213" s="1">
        <v>0.0105</v>
      </c>
      <c r="W213" s="1">
        <v>0.01</v>
      </c>
      <c r="X213" s="1">
        <v>0.0149</v>
      </c>
      <c r="Y213" s="1">
        <v>0.0087</v>
      </c>
      <c r="Z213" s="1">
        <v>0.0145</v>
      </c>
      <c r="AB213" s="1">
        <v>0.0127</v>
      </c>
      <c r="AC213" s="1">
        <v>0.0111</v>
      </c>
      <c r="AE213" s="1">
        <v>0.0149</v>
      </c>
      <c r="AF213" s="1">
        <v>0.0116</v>
      </c>
      <c r="AG213" s="1">
        <v>0.003300000000000001</v>
      </c>
      <c r="AI213" s="1">
        <v>0.0127</v>
      </c>
      <c r="AJ213" s="218">
        <v>20305</v>
      </c>
    </row>
    <row r="214" spans="1:36" ht="12.75">
      <c r="A214" s="167">
        <v>205</v>
      </c>
      <c r="B214" s="168" t="s">
        <v>650</v>
      </c>
      <c r="C214" s="248">
        <v>12083374</v>
      </c>
      <c r="D214" s="248">
        <v>12498118</v>
      </c>
      <c r="E214" s="248">
        <v>12961414</v>
      </c>
      <c r="F214" s="248">
        <v>13522323</v>
      </c>
      <c r="G214" s="248">
        <v>15439734</v>
      </c>
      <c r="H214" s="248">
        <v>14949214</v>
      </c>
      <c r="I214" s="242" t="s">
        <v>888</v>
      </c>
      <c r="J214" s="242" t="s">
        <v>867</v>
      </c>
      <c r="L214" s="218">
        <v>104392</v>
      </c>
      <c r="M214" s="218">
        <v>149557</v>
      </c>
      <c r="N214" s="218">
        <v>194795</v>
      </c>
      <c r="O214" s="218">
        <v>201542</v>
      </c>
      <c r="P214" s="229">
        <v>175953</v>
      </c>
      <c r="Q214" s="218">
        <v>104392</v>
      </c>
      <c r="R214" s="218">
        <v>149557</v>
      </c>
      <c r="S214" s="218">
        <v>194795</v>
      </c>
      <c r="T214" s="218">
        <v>201542</v>
      </c>
      <c r="U214" s="218">
        <v>175953</v>
      </c>
      <c r="V214" s="1">
        <v>0.0086</v>
      </c>
      <c r="W214" s="1">
        <v>0.012</v>
      </c>
      <c r="X214" s="1">
        <v>0.015</v>
      </c>
      <c r="Y214" s="1">
        <v>0.0149</v>
      </c>
      <c r="Z214" s="1">
        <v>0.0114</v>
      </c>
      <c r="AB214" s="1">
        <v>0.0138</v>
      </c>
      <c r="AC214" s="1">
        <v>0.0128</v>
      </c>
      <c r="AE214" s="1">
        <v>0.015</v>
      </c>
      <c r="AF214" s="1">
        <v>0.0132</v>
      </c>
      <c r="AG214" s="1">
        <v>0.0017999999999999995</v>
      </c>
      <c r="AI214" s="1">
        <v>0.0138</v>
      </c>
      <c r="AJ214" s="218">
        <v>206299</v>
      </c>
    </row>
    <row r="215" spans="1:36" ht="12.75">
      <c r="A215" s="167">
        <v>206</v>
      </c>
      <c r="B215" s="168" t="s">
        <v>651</v>
      </c>
      <c r="C215" s="248">
        <v>44298205</v>
      </c>
      <c r="D215" s="248">
        <v>46062191</v>
      </c>
      <c r="E215" s="248">
        <v>47847641</v>
      </c>
      <c r="F215" s="248">
        <v>49834938</v>
      </c>
      <c r="G215" s="248">
        <v>52014405</v>
      </c>
      <c r="H215" s="248">
        <v>54300695</v>
      </c>
      <c r="I215" s="242" t="s">
        <v>884</v>
      </c>
      <c r="J215" s="242" t="s">
        <v>867</v>
      </c>
      <c r="L215" s="218">
        <v>656531</v>
      </c>
      <c r="M215" s="218">
        <v>633895</v>
      </c>
      <c r="N215" s="218">
        <v>791106</v>
      </c>
      <c r="O215" s="218">
        <v>933594</v>
      </c>
      <c r="P215" s="229">
        <v>985930</v>
      </c>
      <c r="Q215" s="218">
        <v>656531</v>
      </c>
      <c r="R215" s="218">
        <v>633895</v>
      </c>
      <c r="S215" s="218">
        <v>791106</v>
      </c>
      <c r="T215" s="218">
        <v>933594</v>
      </c>
      <c r="U215" s="218">
        <v>985930</v>
      </c>
      <c r="V215" s="1">
        <v>0.0148</v>
      </c>
      <c r="W215" s="1">
        <v>0.0138</v>
      </c>
      <c r="X215" s="1">
        <v>0.0165</v>
      </c>
      <c r="Y215" s="1">
        <v>0.0187</v>
      </c>
      <c r="Z215" s="1">
        <v>0.019</v>
      </c>
      <c r="AB215" s="1">
        <v>0.0181</v>
      </c>
      <c r="AC215" s="1">
        <v>0.0163</v>
      </c>
      <c r="AE215" s="1">
        <v>0.019</v>
      </c>
      <c r="AF215" s="1">
        <v>0.0176</v>
      </c>
      <c r="AG215" s="1">
        <v>0.0013999999999999985</v>
      </c>
      <c r="AI215" s="1">
        <v>0.0181</v>
      </c>
      <c r="AJ215" s="218">
        <v>982843</v>
      </c>
    </row>
    <row r="216" spans="1:36" ht="12.75">
      <c r="A216" s="167">
        <v>207</v>
      </c>
      <c r="B216" s="168" t="s">
        <v>652</v>
      </c>
      <c r="C216" s="248">
        <v>256120815</v>
      </c>
      <c r="D216" s="248">
        <v>267928435</v>
      </c>
      <c r="E216" s="248">
        <v>279763291</v>
      </c>
      <c r="F216" s="248">
        <v>291557071</v>
      </c>
      <c r="G216" s="248">
        <v>329940249</v>
      </c>
      <c r="H216" s="248">
        <v>317791878</v>
      </c>
      <c r="I216" s="242" t="s">
        <v>867</v>
      </c>
      <c r="J216" s="242" t="s">
        <v>867</v>
      </c>
      <c r="L216" s="218">
        <v>5404599</v>
      </c>
      <c r="M216" s="218">
        <v>5136645</v>
      </c>
      <c r="N216" s="218">
        <v>4799698</v>
      </c>
      <c r="O216" s="218">
        <v>5573023</v>
      </c>
      <c r="P216" s="229">
        <v>5762382</v>
      </c>
      <c r="Q216" s="218">
        <v>5404599</v>
      </c>
      <c r="R216" s="218">
        <v>5136645</v>
      </c>
      <c r="S216" s="218">
        <v>4799698</v>
      </c>
      <c r="T216" s="218">
        <v>5573023</v>
      </c>
      <c r="U216" s="218">
        <v>5762382</v>
      </c>
      <c r="V216" s="1">
        <v>0.0211</v>
      </c>
      <c r="W216" s="1">
        <v>0.0192</v>
      </c>
      <c r="X216" s="1">
        <v>0.0172</v>
      </c>
      <c r="Y216" s="1">
        <v>0.0191</v>
      </c>
      <c r="Z216" s="1">
        <v>0.0175</v>
      </c>
      <c r="AB216" s="1">
        <v>0.0179</v>
      </c>
      <c r="AC216" s="1">
        <v>0.0179</v>
      </c>
      <c r="AE216" s="1">
        <v>0.0191</v>
      </c>
      <c r="AF216" s="1">
        <v>0.0174</v>
      </c>
      <c r="AG216" s="1">
        <v>0.0017000000000000001</v>
      </c>
      <c r="AI216" s="1">
        <v>0.0179</v>
      </c>
      <c r="AJ216" s="218">
        <v>5688475</v>
      </c>
    </row>
    <row r="217" spans="1:36" ht="12.75">
      <c r="A217" s="167">
        <v>208</v>
      </c>
      <c r="B217" s="168" t="s">
        <v>653</v>
      </c>
      <c r="C217" s="248">
        <v>21131795</v>
      </c>
      <c r="D217" s="248">
        <v>22298067</v>
      </c>
      <c r="E217" s="248">
        <v>23546056</v>
      </c>
      <c r="F217" s="248">
        <v>24707393</v>
      </c>
      <c r="G217" s="248">
        <v>28658330</v>
      </c>
      <c r="H217" s="248">
        <v>27154211</v>
      </c>
      <c r="I217" s="242" t="s">
        <v>905</v>
      </c>
      <c r="J217" s="242" t="s">
        <v>867</v>
      </c>
      <c r="L217" s="218">
        <v>631707</v>
      </c>
      <c r="M217" s="218">
        <v>690537</v>
      </c>
      <c r="N217" s="218">
        <v>572686</v>
      </c>
      <c r="O217" s="218">
        <v>510729</v>
      </c>
      <c r="P217" s="229">
        <v>672509</v>
      </c>
      <c r="Q217" s="218">
        <v>631707</v>
      </c>
      <c r="R217" s="218">
        <v>690537</v>
      </c>
      <c r="S217" s="218">
        <v>572686</v>
      </c>
      <c r="T217" s="218">
        <v>510729</v>
      </c>
      <c r="U217" s="218">
        <v>672509</v>
      </c>
      <c r="V217" s="1">
        <v>0.0299</v>
      </c>
      <c r="W217" s="1">
        <v>0.031</v>
      </c>
      <c r="X217" s="1">
        <v>0.0243</v>
      </c>
      <c r="Y217" s="1">
        <v>0.0207</v>
      </c>
      <c r="Z217" s="1">
        <v>0.0235</v>
      </c>
      <c r="AB217" s="1">
        <v>0.0228</v>
      </c>
      <c r="AC217" s="1">
        <v>0.0228</v>
      </c>
      <c r="AE217" s="1">
        <v>0.0243</v>
      </c>
      <c r="AF217" s="1">
        <v>0.0221</v>
      </c>
      <c r="AG217" s="1">
        <v>0.002199999999999997</v>
      </c>
      <c r="AI217" s="1">
        <v>0.0228</v>
      </c>
      <c r="AJ217" s="218">
        <v>619116</v>
      </c>
    </row>
    <row r="218" spans="1:36" ht="12.75">
      <c r="A218" s="167">
        <v>209</v>
      </c>
      <c r="B218" s="168" t="s">
        <v>654</v>
      </c>
      <c r="C218" s="248">
        <v>14434111</v>
      </c>
      <c r="D218" s="248">
        <v>15019976</v>
      </c>
      <c r="E218" s="248">
        <v>15745723</v>
      </c>
      <c r="F218" s="248">
        <v>16317472</v>
      </c>
      <c r="G218" s="248">
        <v>16996148</v>
      </c>
      <c r="H218" s="248">
        <v>17777170</v>
      </c>
      <c r="I218" s="242" t="s">
        <v>905</v>
      </c>
      <c r="J218" s="242" t="s">
        <v>867</v>
      </c>
      <c r="L218" s="218">
        <v>225012</v>
      </c>
      <c r="M218" s="218">
        <v>350248</v>
      </c>
      <c r="N218" s="218">
        <v>178106</v>
      </c>
      <c r="O218" s="218">
        <v>270739</v>
      </c>
      <c r="P218" s="229">
        <v>356118</v>
      </c>
      <c r="Q218" s="218">
        <v>225012</v>
      </c>
      <c r="R218" s="218">
        <v>350248</v>
      </c>
      <c r="S218" s="218">
        <v>178106</v>
      </c>
      <c r="T218" s="218">
        <v>270739</v>
      </c>
      <c r="U218" s="218">
        <v>356118</v>
      </c>
      <c r="V218" s="1">
        <v>0.0156</v>
      </c>
      <c r="W218" s="1">
        <v>0.0233</v>
      </c>
      <c r="X218" s="1">
        <v>0.0113</v>
      </c>
      <c r="Y218" s="1">
        <v>0.0166</v>
      </c>
      <c r="Z218" s="1">
        <v>0.021</v>
      </c>
      <c r="AB218" s="1">
        <v>0.0163</v>
      </c>
      <c r="AC218" s="1">
        <v>0.0163</v>
      </c>
      <c r="AE218" s="1">
        <v>0.021</v>
      </c>
      <c r="AF218" s="1">
        <v>0.014</v>
      </c>
      <c r="AG218" s="1">
        <v>0.007000000000000001</v>
      </c>
      <c r="AI218" s="1">
        <v>0.0163</v>
      </c>
      <c r="AJ218" s="218">
        <v>289768</v>
      </c>
    </row>
    <row r="219" spans="1:36" ht="12.75">
      <c r="A219" s="167">
        <v>210</v>
      </c>
      <c r="B219" s="168" t="s">
        <v>655</v>
      </c>
      <c r="C219" s="248">
        <v>54900250</v>
      </c>
      <c r="D219" s="248">
        <v>57066098</v>
      </c>
      <c r="E219" s="248">
        <v>59123365</v>
      </c>
      <c r="F219" s="248">
        <v>61172222</v>
      </c>
      <c r="G219" s="248">
        <v>71355993</v>
      </c>
      <c r="H219" s="248">
        <v>66285640</v>
      </c>
      <c r="I219" s="242" t="s">
        <v>884</v>
      </c>
      <c r="J219" s="242" t="s">
        <v>867</v>
      </c>
      <c r="L219" s="218">
        <v>793341</v>
      </c>
      <c r="M219" s="218">
        <v>630615</v>
      </c>
      <c r="N219" s="218">
        <v>570773</v>
      </c>
      <c r="O219" s="218">
        <v>867266</v>
      </c>
      <c r="P219" s="229">
        <v>1127627</v>
      </c>
      <c r="Q219" s="218">
        <v>793341</v>
      </c>
      <c r="R219" s="218">
        <v>630615</v>
      </c>
      <c r="S219" s="218">
        <v>570773</v>
      </c>
      <c r="T219" s="218">
        <v>867266</v>
      </c>
      <c r="U219" s="218">
        <v>1127627</v>
      </c>
      <c r="V219" s="1">
        <v>0.0145</v>
      </c>
      <c r="W219" s="1">
        <v>0.0111</v>
      </c>
      <c r="X219" s="1">
        <v>0.0097</v>
      </c>
      <c r="Y219" s="1">
        <v>0.0142</v>
      </c>
      <c r="Z219" s="1">
        <v>0.0158</v>
      </c>
      <c r="AB219" s="1">
        <v>0.0132</v>
      </c>
      <c r="AC219" s="1">
        <v>0.0117</v>
      </c>
      <c r="AE219" s="1">
        <v>0.0158</v>
      </c>
      <c r="AF219" s="1">
        <v>0.012</v>
      </c>
      <c r="AG219" s="1">
        <v>0.0038000000000000013</v>
      </c>
      <c r="AI219" s="1">
        <v>0.0132</v>
      </c>
      <c r="AJ219" s="218">
        <v>874970</v>
      </c>
    </row>
    <row r="220" spans="1:36" ht="12.75">
      <c r="A220" s="167">
        <v>211</v>
      </c>
      <c r="B220" s="168" t="s">
        <v>656</v>
      </c>
      <c r="C220" s="248">
        <v>43803504</v>
      </c>
      <c r="D220" s="248">
        <v>45350568</v>
      </c>
      <c r="E220" s="248">
        <v>46801317</v>
      </c>
      <c r="F220" s="248">
        <v>48404137</v>
      </c>
      <c r="G220" s="248">
        <v>50026771</v>
      </c>
      <c r="H220" s="248">
        <v>58295294</v>
      </c>
      <c r="I220" s="242" t="s">
        <v>886</v>
      </c>
      <c r="J220" s="242" t="s">
        <v>867</v>
      </c>
      <c r="L220" s="218">
        <v>451976</v>
      </c>
      <c r="M220" s="218">
        <v>316985</v>
      </c>
      <c r="N220" s="218">
        <v>432787</v>
      </c>
      <c r="O220" s="218">
        <v>412531</v>
      </c>
      <c r="P220" s="229">
        <v>514911</v>
      </c>
      <c r="Q220" s="218">
        <v>451976</v>
      </c>
      <c r="R220" s="218">
        <v>316985</v>
      </c>
      <c r="S220" s="218">
        <v>432787</v>
      </c>
      <c r="T220" s="218">
        <v>412531</v>
      </c>
      <c r="U220" s="218">
        <v>514911</v>
      </c>
      <c r="V220" s="1">
        <v>0.0103</v>
      </c>
      <c r="W220" s="1">
        <v>0.007</v>
      </c>
      <c r="X220" s="1">
        <v>0.0092</v>
      </c>
      <c r="Y220" s="1">
        <v>0.0085</v>
      </c>
      <c r="Z220" s="1">
        <v>0.0103</v>
      </c>
      <c r="AB220" s="1">
        <v>0.0093</v>
      </c>
      <c r="AC220" s="1">
        <v>0.0082</v>
      </c>
      <c r="AE220" s="1">
        <v>0.0103</v>
      </c>
      <c r="AF220" s="1">
        <v>0.0089</v>
      </c>
      <c r="AG220" s="1">
        <v>0.0014000000000000002</v>
      </c>
      <c r="AI220" s="1">
        <v>0.0093</v>
      </c>
      <c r="AJ220" s="218">
        <v>542146</v>
      </c>
    </row>
    <row r="221" spans="1:36" ht="12.75">
      <c r="A221" s="167">
        <v>212</v>
      </c>
      <c r="B221" s="168" t="s">
        <v>657</v>
      </c>
      <c r="C221" s="248">
        <v>4807051</v>
      </c>
      <c r="D221" s="248">
        <v>5011761</v>
      </c>
      <c r="E221" s="248">
        <v>5224934</v>
      </c>
      <c r="F221" s="248">
        <v>5433144</v>
      </c>
      <c r="G221" s="248">
        <v>5665509</v>
      </c>
      <c r="H221" s="248">
        <v>5879516</v>
      </c>
      <c r="I221" s="242" t="s">
        <v>884</v>
      </c>
      <c r="J221" s="242" t="s">
        <v>891</v>
      </c>
      <c r="L221" s="218">
        <v>84534</v>
      </c>
      <c r="M221" s="218">
        <v>87879</v>
      </c>
      <c r="N221" s="218">
        <v>77587</v>
      </c>
      <c r="O221" s="218">
        <v>96536</v>
      </c>
      <c r="P221" s="229">
        <v>72369</v>
      </c>
      <c r="Q221" s="218">
        <v>84534</v>
      </c>
      <c r="R221" s="218">
        <v>87879</v>
      </c>
      <c r="S221" s="218">
        <v>77587</v>
      </c>
      <c r="T221" s="218">
        <v>96536</v>
      </c>
      <c r="U221" s="218">
        <v>72369</v>
      </c>
      <c r="V221" s="1">
        <v>0.0176</v>
      </c>
      <c r="W221" s="1">
        <v>0.0175</v>
      </c>
      <c r="X221" s="1">
        <v>0.0148</v>
      </c>
      <c r="Y221" s="1">
        <v>0.0178</v>
      </c>
      <c r="Z221" s="1">
        <v>0.0128</v>
      </c>
      <c r="AB221" s="1">
        <v>0.0151</v>
      </c>
      <c r="AC221" s="1">
        <v>0.015</v>
      </c>
      <c r="AE221" s="1">
        <v>0.0178</v>
      </c>
      <c r="AF221" s="1">
        <v>0.0138</v>
      </c>
      <c r="AG221" s="1">
        <v>0.004</v>
      </c>
      <c r="AI221" s="1">
        <v>0.0151</v>
      </c>
      <c r="AJ221" s="218">
        <v>88781</v>
      </c>
    </row>
    <row r="222" spans="1:36" ht="12.75">
      <c r="A222" s="167">
        <v>213</v>
      </c>
      <c r="B222" s="168" t="s">
        <v>658</v>
      </c>
      <c r="C222" s="248">
        <v>34996734</v>
      </c>
      <c r="D222" s="248">
        <v>36418214</v>
      </c>
      <c r="E222" s="248">
        <v>37952950</v>
      </c>
      <c r="F222" s="248">
        <v>39395666</v>
      </c>
      <c r="G222" s="248">
        <v>42647910</v>
      </c>
      <c r="H222" s="248">
        <v>42751903</v>
      </c>
      <c r="I222" s="242" t="s">
        <v>884</v>
      </c>
      <c r="J222" s="242" t="s">
        <v>867</v>
      </c>
      <c r="L222" s="218">
        <v>544047</v>
      </c>
      <c r="M222" s="218">
        <v>624281</v>
      </c>
      <c r="N222" s="218">
        <v>493892</v>
      </c>
      <c r="O222" s="218">
        <v>593271</v>
      </c>
      <c r="P222" s="229">
        <v>753728</v>
      </c>
      <c r="Q222" s="218">
        <v>544047</v>
      </c>
      <c r="R222" s="218">
        <v>624281</v>
      </c>
      <c r="S222" s="218">
        <v>493892</v>
      </c>
      <c r="T222" s="218">
        <v>593271</v>
      </c>
      <c r="U222" s="218">
        <v>753728</v>
      </c>
      <c r="V222" s="1">
        <v>0.0155</v>
      </c>
      <c r="W222" s="1">
        <v>0.0171</v>
      </c>
      <c r="X222" s="1">
        <v>0.013</v>
      </c>
      <c r="Y222" s="1">
        <v>0.0151</v>
      </c>
      <c r="Z222" s="1">
        <v>0.0177</v>
      </c>
      <c r="AB222" s="1">
        <v>0.0153</v>
      </c>
      <c r="AC222" s="1">
        <v>0.0151</v>
      </c>
      <c r="AE222" s="1">
        <v>0.0177</v>
      </c>
      <c r="AF222" s="1">
        <v>0.0141</v>
      </c>
      <c r="AG222" s="1">
        <v>0.0036000000000000008</v>
      </c>
      <c r="AI222" s="1">
        <v>0.0153</v>
      </c>
      <c r="AJ222" s="218">
        <v>654104</v>
      </c>
    </row>
    <row r="223" spans="1:36" ht="12.75">
      <c r="A223" s="167">
        <v>214</v>
      </c>
      <c r="B223" s="168" t="s">
        <v>659</v>
      </c>
      <c r="C223" s="248">
        <v>43425214</v>
      </c>
      <c r="D223" s="248">
        <v>45427725</v>
      </c>
      <c r="E223" s="248">
        <v>47501659</v>
      </c>
      <c r="F223" s="248">
        <v>49422277</v>
      </c>
      <c r="G223" s="248">
        <v>56758366</v>
      </c>
      <c r="H223" s="248">
        <v>53843628</v>
      </c>
      <c r="I223" s="242" t="s">
        <v>890</v>
      </c>
      <c r="J223" s="242" t="s">
        <v>867</v>
      </c>
      <c r="L223" s="218">
        <v>916881</v>
      </c>
      <c r="M223" s="218">
        <v>938241</v>
      </c>
      <c r="N223" s="218">
        <v>733076</v>
      </c>
      <c r="O223" s="218">
        <v>963629</v>
      </c>
      <c r="P223" s="229">
        <v>931482</v>
      </c>
      <c r="Q223" s="218">
        <v>916881</v>
      </c>
      <c r="R223" s="218">
        <v>938241</v>
      </c>
      <c r="S223" s="218">
        <v>733076</v>
      </c>
      <c r="T223" s="218">
        <v>963629</v>
      </c>
      <c r="U223" s="218">
        <v>931482</v>
      </c>
      <c r="V223" s="1">
        <v>0.0211</v>
      </c>
      <c r="W223" s="1">
        <v>0.0207</v>
      </c>
      <c r="X223" s="1">
        <v>0.0154</v>
      </c>
      <c r="Y223" s="1">
        <v>0.0195</v>
      </c>
      <c r="Z223" s="1">
        <v>0.0164</v>
      </c>
      <c r="AB223" s="1">
        <v>0.0171</v>
      </c>
      <c r="AC223" s="1">
        <v>0.0171</v>
      </c>
      <c r="AE223" s="1">
        <v>0.0195</v>
      </c>
      <c r="AF223" s="1">
        <v>0.0159</v>
      </c>
      <c r="AG223" s="1">
        <v>0.003599999999999999</v>
      </c>
      <c r="AI223" s="1">
        <v>0.0171</v>
      </c>
      <c r="AJ223" s="218">
        <v>920726</v>
      </c>
    </row>
    <row r="224" spans="1:36" ht="12.75">
      <c r="A224" s="167">
        <v>215</v>
      </c>
      <c r="B224" s="168" t="s">
        <v>660</v>
      </c>
      <c r="C224" s="248">
        <v>40812684</v>
      </c>
      <c r="D224" s="248">
        <v>42462819</v>
      </c>
      <c r="E224" s="248">
        <v>44053909</v>
      </c>
      <c r="F224" s="248">
        <v>45849412</v>
      </c>
      <c r="G224" s="248">
        <v>49116899</v>
      </c>
      <c r="H224" s="248">
        <v>49406952</v>
      </c>
      <c r="I224" s="242" t="s">
        <v>884</v>
      </c>
      <c r="J224" s="242" t="s">
        <v>867</v>
      </c>
      <c r="L224" s="218">
        <v>629818</v>
      </c>
      <c r="M224" s="218">
        <v>529520</v>
      </c>
      <c r="N224" s="218">
        <v>694155</v>
      </c>
      <c r="O224" s="218">
        <v>583208</v>
      </c>
      <c r="P224" s="229">
        <v>638625</v>
      </c>
      <c r="Q224" s="218">
        <v>629818</v>
      </c>
      <c r="R224" s="218">
        <v>529520</v>
      </c>
      <c r="S224" s="218">
        <v>694155</v>
      </c>
      <c r="T224" s="218">
        <v>583208</v>
      </c>
      <c r="U224" s="218">
        <v>638625</v>
      </c>
      <c r="V224" s="1">
        <v>0.0154</v>
      </c>
      <c r="W224" s="1">
        <v>0.0125</v>
      </c>
      <c r="X224" s="1">
        <v>0.0158</v>
      </c>
      <c r="Y224" s="1">
        <v>0.0127</v>
      </c>
      <c r="Z224" s="1">
        <v>0.013</v>
      </c>
      <c r="AB224" s="1">
        <v>0.0138</v>
      </c>
      <c r="AC224" s="1">
        <v>0.0127</v>
      </c>
      <c r="AE224" s="1">
        <v>0.0158</v>
      </c>
      <c r="AF224" s="1">
        <v>0.0129</v>
      </c>
      <c r="AG224" s="1">
        <v>0.0029000000000000015</v>
      </c>
      <c r="AI224" s="1">
        <v>0.0138</v>
      </c>
      <c r="AJ224" s="218">
        <v>681816</v>
      </c>
    </row>
    <row r="225" spans="1:36" ht="12.75">
      <c r="A225" s="167">
        <v>216</v>
      </c>
      <c r="B225" s="168" t="s">
        <v>661</v>
      </c>
      <c r="C225" s="248">
        <v>17645769</v>
      </c>
      <c r="D225" s="248">
        <v>18343481</v>
      </c>
      <c r="E225" s="248">
        <v>19121428</v>
      </c>
      <c r="F225" s="248">
        <v>19900889</v>
      </c>
      <c r="G225" s="248">
        <v>20770441</v>
      </c>
      <c r="H225" s="248">
        <v>21523768</v>
      </c>
      <c r="I225" s="242" t="s">
        <v>892</v>
      </c>
      <c r="J225" s="242" t="s">
        <v>867</v>
      </c>
      <c r="L225" s="218">
        <v>256568</v>
      </c>
      <c r="M225" s="218">
        <v>319360</v>
      </c>
      <c r="N225" s="218">
        <v>301426</v>
      </c>
      <c r="O225" s="218">
        <v>327943</v>
      </c>
      <c r="P225" s="229">
        <v>274715</v>
      </c>
      <c r="Q225" s="218">
        <v>256568</v>
      </c>
      <c r="R225" s="218">
        <v>319360</v>
      </c>
      <c r="S225" s="218">
        <v>301426</v>
      </c>
      <c r="T225" s="218">
        <v>327943</v>
      </c>
      <c r="U225" s="218">
        <v>274715</v>
      </c>
      <c r="V225" s="1">
        <v>0.0145</v>
      </c>
      <c r="W225" s="1">
        <v>0.0174</v>
      </c>
      <c r="X225" s="1">
        <v>0.0158</v>
      </c>
      <c r="Y225" s="1">
        <v>0.0165</v>
      </c>
      <c r="Z225" s="1">
        <v>0.0132</v>
      </c>
      <c r="AB225" s="1">
        <v>0.0152</v>
      </c>
      <c r="AC225" s="1">
        <v>0.0152</v>
      </c>
      <c r="AE225" s="1">
        <v>0.0165</v>
      </c>
      <c r="AF225" s="1">
        <v>0.0145</v>
      </c>
      <c r="AG225" s="1">
        <v>0.002</v>
      </c>
      <c r="AI225" s="1">
        <v>0.0152</v>
      </c>
      <c r="AJ225" s="218">
        <v>327161</v>
      </c>
    </row>
    <row r="226" spans="1:36" ht="12.75">
      <c r="A226" s="167">
        <v>217</v>
      </c>
      <c r="B226" s="168" t="s">
        <v>662</v>
      </c>
      <c r="C226" s="248">
        <v>5461709</v>
      </c>
      <c r="D226" s="248">
        <v>5641592</v>
      </c>
      <c r="E226" s="248">
        <v>5986755</v>
      </c>
      <c r="F226" s="248">
        <v>6456545</v>
      </c>
      <c r="G226" s="248">
        <v>7872147</v>
      </c>
      <c r="H226" s="248">
        <v>7621572</v>
      </c>
      <c r="I226" s="242" t="s">
        <v>867</v>
      </c>
      <c r="J226" s="242" t="s">
        <v>867</v>
      </c>
      <c r="L226" s="218">
        <v>43340</v>
      </c>
      <c r="M226" s="218">
        <v>204123</v>
      </c>
      <c r="N226" s="218">
        <v>320121</v>
      </c>
      <c r="O226" s="218">
        <v>211138</v>
      </c>
      <c r="P226" s="229">
        <v>621747</v>
      </c>
      <c r="Q226" s="218">
        <v>43340</v>
      </c>
      <c r="R226" s="218">
        <v>204123</v>
      </c>
      <c r="S226" s="218">
        <v>320121</v>
      </c>
      <c r="T226" s="218">
        <v>211138</v>
      </c>
      <c r="U226" s="218">
        <v>621747</v>
      </c>
      <c r="V226" s="1">
        <v>0.0079</v>
      </c>
      <c r="W226" s="1">
        <v>0.0362</v>
      </c>
      <c r="X226" s="1">
        <v>0.0535</v>
      </c>
      <c r="Y226" s="1">
        <v>0.0327</v>
      </c>
      <c r="Z226" s="1">
        <v>0.079</v>
      </c>
      <c r="AB226" s="1">
        <v>0.0551</v>
      </c>
      <c r="AC226" s="1">
        <v>0.0408</v>
      </c>
      <c r="AE226" s="1">
        <v>0.079</v>
      </c>
      <c r="AF226" s="1">
        <v>0.0431</v>
      </c>
      <c r="AG226" s="1">
        <v>0.0359</v>
      </c>
      <c r="AI226" s="1">
        <v>0.0408</v>
      </c>
      <c r="AJ226" s="218">
        <v>310960</v>
      </c>
    </row>
    <row r="227" spans="1:36" ht="12.75">
      <c r="A227" s="167">
        <v>218</v>
      </c>
      <c r="B227" s="168" t="s">
        <v>663</v>
      </c>
      <c r="C227" s="248">
        <v>29299266</v>
      </c>
      <c r="D227" s="248">
        <v>30299731</v>
      </c>
      <c r="E227" s="248">
        <v>31493229</v>
      </c>
      <c r="F227" s="248">
        <v>32979406</v>
      </c>
      <c r="G227" s="248">
        <v>34510608</v>
      </c>
      <c r="H227" s="248">
        <v>36577459</v>
      </c>
      <c r="I227" s="242" t="s">
        <v>890</v>
      </c>
      <c r="J227" s="242" t="s">
        <v>867</v>
      </c>
      <c r="L227" s="218">
        <v>267983</v>
      </c>
      <c r="M227" s="218">
        <v>436005</v>
      </c>
      <c r="N227" s="218">
        <v>698846</v>
      </c>
      <c r="O227" s="218">
        <v>706717</v>
      </c>
      <c r="P227" s="229">
        <v>1204086</v>
      </c>
      <c r="Q227" s="218">
        <v>267983</v>
      </c>
      <c r="R227" s="218">
        <v>436005</v>
      </c>
      <c r="S227" s="218">
        <v>698846</v>
      </c>
      <c r="T227" s="218">
        <v>706717</v>
      </c>
      <c r="U227" s="218">
        <v>1204086</v>
      </c>
      <c r="V227" s="1">
        <v>0.0091</v>
      </c>
      <c r="W227" s="1">
        <v>0.0144</v>
      </c>
      <c r="X227" s="1">
        <v>0.0222</v>
      </c>
      <c r="Y227" s="1">
        <v>0.0214</v>
      </c>
      <c r="Z227" s="1">
        <v>0.0349</v>
      </c>
      <c r="AB227" s="1">
        <v>0.0262</v>
      </c>
      <c r="AC227" s="1">
        <v>0.0193</v>
      </c>
      <c r="AE227" s="1">
        <v>0.0349</v>
      </c>
      <c r="AF227" s="1">
        <v>0.0218</v>
      </c>
      <c r="AG227" s="1">
        <v>0.0131</v>
      </c>
      <c r="AI227" s="1">
        <v>0.0262</v>
      </c>
      <c r="AJ227" s="218">
        <v>958329</v>
      </c>
    </row>
    <row r="228" spans="1:36" ht="12.75">
      <c r="A228" s="167">
        <v>219</v>
      </c>
      <c r="B228" s="168" t="s">
        <v>664</v>
      </c>
      <c r="C228" s="248">
        <v>34544845</v>
      </c>
      <c r="D228" s="248">
        <v>36127529</v>
      </c>
      <c r="E228" s="248">
        <v>37580511</v>
      </c>
      <c r="F228" s="248">
        <v>39036095</v>
      </c>
      <c r="G228" s="248">
        <v>41632142</v>
      </c>
      <c r="H228" s="248">
        <v>42096210</v>
      </c>
      <c r="I228" s="242" t="s">
        <v>867</v>
      </c>
      <c r="J228" s="242" t="s">
        <v>867</v>
      </c>
      <c r="L228" s="218">
        <v>719063</v>
      </c>
      <c r="M228" s="218">
        <v>549794</v>
      </c>
      <c r="N228" s="218">
        <v>512899</v>
      </c>
      <c r="O228" s="218">
        <v>543655</v>
      </c>
      <c r="P228" s="229">
        <v>516377</v>
      </c>
      <c r="Q228" s="218">
        <v>719063</v>
      </c>
      <c r="R228" s="218">
        <v>549794</v>
      </c>
      <c r="S228" s="218">
        <v>512899</v>
      </c>
      <c r="T228" s="218">
        <v>543655</v>
      </c>
      <c r="U228" s="218">
        <v>516377</v>
      </c>
      <c r="V228" s="1">
        <v>0.0208</v>
      </c>
      <c r="W228" s="1">
        <v>0.0152</v>
      </c>
      <c r="X228" s="1">
        <v>0.0136</v>
      </c>
      <c r="Y228" s="1">
        <v>0.0139</v>
      </c>
      <c r="Z228" s="1">
        <v>0.0124</v>
      </c>
      <c r="AB228" s="1">
        <v>0.0133</v>
      </c>
      <c r="AC228" s="1">
        <v>0.0133</v>
      </c>
      <c r="AE228" s="1">
        <v>0.0139</v>
      </c>
      <c r="AF228" s="1">
        <v>0.013</v>
      </c>
      <c r="AG228" s="1">
        <v>0.0008999999999999998</v>
      </c>
      <c r="AI228" s="1">
        <v>0.0133</v>
      </c>
      <c r="AJ228" s="218">
        <v>559880</v>
      </c>
    </row>
    <row r="229" spans="1:36" ht="12.75">
      <c r="A229" s="167">
        <v>220</v>
      </c>
      <c r="B229" s="168" t="s">
        <v>665</v>
      </c>
      <c r="C229" s="248">
        <v>60466802</v>
      </c>
      <c r="D229" s="248">
        <v>62846997</v>
      </c>
      <c r="E229" s="248">
        <v>65319412</v>
      </c>
      <c r="F229" s="248">
        <v>68098582</v>
      </c>
      <c r="G229" s="248">
        <v>71002135</v>
      </c>
      <c r="H229" s="248">
        <v>73656770</v>
      </c>
      <c r="I229" s="242" t="s">
        <v>884</v>
      </c>
      <c r="J229" s="242" t="s">
        <v>867</v>
      </c>
      <c r="L229" s="218">
        <v>868525</v>
      </c>
      <c r="M229" s="218">
        <v>901240</v>
      </c>
      <c r="N229" s="218">
        <v>1146185</v>
      </c>
      <c r="O229" s="218">
        <v>1201088</v>
      </c>
      <c r="P229" s="229">
        <v>879582</v>
      </c>
      <c r="Q229" s="218">
        <v>868525</v>
      </c>
      <c r="R229" s="218">
        <v>901240</v>
      </c>
      <c r="S229" s="218">
        <v>1146185</v>
      </c>
      <c r="T229" s="218">
        <v>1201088</v>
      </c>
      <c r="U229" s="218">
        <v>879582</v>
      </c>
      <c r="V229" s="1">
        <v>0.0144</v>
      </c>
      <c r="W229" s="1">
        <v>0.0143</v>
      </c>
      <c r="X229" s="1">
        <v>0.0175</v>
      </c>
      <c r="Y229" s="1">
        <v>0.0176</v>
      </c>
      <c r="Z229" s="1">
        <v>0.0124</v>
      </c>
      <c r="AB229" s="1">
        <v>0.0158</v>
      </c>
      <c r="AC229" s="1">
        <v>0.0147</v>
      </c>
      <c r="AE229" s="1">
        <v>0.0176</v>
      </c>
      <c r="AF229" s="1">
        <v>0.015</v>
      </c>
      <c r="AG229" s="1">
        <v>0.0026000000000000016</v>
      </c>
      <c r="AI229" s="1">
        <v>0.0158</v>
      </c>
      <c r="AJ229" s="218">
        <v>1163777</v>
      </c>
    </row>
    <row r="230" spans="1:36" ht="12.75">
      <c r="A230" s="167">
        <v>221</v>
      </c>
      <c r="B230" s="168" t="s">
        <v>666</v>
      </c>
      <c r="C230" s="248">
        <v>16175428</v>
      </c>
      <c r="D230" s="248">
        <v>16743835</v>
      </c>
      <c r="E230" s="248">
        <v>17332792</v>
      </c>
      <c r="F230" s="248">
        <v>17957327</v>
      </c>
      <c r="G230" s="248">
        <v>21494560</v>
      </c>
      <c r="H230" s="248">
        <v>19650589</v>
      </c>
      <c r="I230" s="242" t="s">
        <v>867</v>
      </c>
      <c r="J230" s="242" t="s">
        <v>867</v>
      </c>
      <c r="L230" s="218">
        <v>164021</v>
      </c>
      <c r="M230" s="218">
        <v>170361</v>
      </c>
      <c r="N230" s="218">
        <v>191215</v>
      </c>
      <c r="O230" s="218">
        <v>218326</v>
      </c>
      <c r="P230" s="229">
        <v>285387</v>
      </c>
      <c r="Q230" s="218">
        <v>164021</v>
      </c>
      <c r="R230" s="218">
        <v>170361</v>
      </c>
      <c r="S230" s="218">
        <v>191215</v>
      </c>
      <c r="T230" s="218">
        <v>218326</v>
      </c>
      <c r="U230" s="218">
        <v>285387</v>
      </c>
      <c r="V230" s="1">
        <v>0.0101</v>
      </c>
      <c r="W230" s="1">
        <v>0.0102</v>
      </c>
      <c r="X230" s="1">
        <v>0.011</v>
      </c>
      <c r="Y230" s="1">
        <v>0.0122</v>
      </c>
      <c r="Z230" s="1">
        <v>0.0133</v>
      </c>
      <c r="AB230" s="1">
        <v>0.0122</v>
      </c>
      <c r="AC230" s="1">
        <v>0.0111</v>
      </c>
      <c r="AE230" s="1">
        <v>0.0133</v>
      </c>
      <c r="AF230" s="1">
        <v>0.0116</v>
      </c>
      <c r="AG230" s="1">
        <v>0.0017000000000000001</v>
      </c>
      <c r="AI230" s="1">
        <v>0.0122</v>
      </c>
      <c r="AJ230" s="218">
        <v>239737</v>
      </c>
    </row>
    <row r="231" spans="1:36" ht="12.75">
      <c r="A231" s="167">
        <v>222</v>
      </c>
      <c r="B231" s="168" t="s">
        <v>667</v>
      </c>
      <c r="C231" s="248">
        <v>2345835</v>
      </c>
      <c r="D231" s="248">
        <v>2422264</v>
      </c>
      <c r="E231" s="248">
        <v>2497475</v>
      </c>
      <c r="F231" s="248">
        <v>2574775</v>
      </c>
      <c r="G231" s="248">
        <v>2776589</v>
      </c>
      <c r="H231" s="248">
        <v>2695022</v>
      </c>
      <c r="I231" s="242" t="s">
        <v>867</v>
      </c>
      <c r="J231" s="242" t="s">
        <v>867</v>
      </c>
      <c r="L231" s="218">
        <v>17783</v>
      </c>
      <c r="M231" s="218">
        <v>14654</v>
      </c>
      <c r="N231" s="218">
        <v>14863</v>
      </c>
      <c r="O231" s="218">
        <v>17419</v>
      </c>
      <c r="P231" s="229">
        <v>47044</v>
      </c>
      <c r="Q231" s="218">
        <v>17783</v>
      </c>
      <c r="R231" s="218">
        <v>14654</v>
      </c>
      <c r="S231" s="218">
        <v>14863</v>
      </c>
      <c r="T231" s="218">
        <v>17419</v>
      </c>
      <c r="U231" s="218">
        <v>47044</v>
      </c>
      <c r="V231" s="1">
        <v>0.0076</v>
      </c>
      <c r="W231" s="1">
        <v>0.006</v>
      </c>
      <c r="X231" s="1">
        <v>0.006</v>
      </c>
      <c r="Y231" s="1">
        <v>0.0068</v>
      </c>
      <c r="Z231" s="1">
        <v>0.0169</v>
      </c>
      <c r="AB231" s="1">
        <v>0.0099</v>
      </c>
      <c r="AC231" s="1">
        <v>0.0063</v>
      </c>
      <c r="AE231" s="1">
        <v>0.0169</v>
      </c>
      <c r="AF231" s="1">
        <v>0.0064</v>
      </c>
      <c r="AG231" s="1">
        <v>0.010499999999999999</v>
      </c>
      <c r="AI231" s="1">
        <v>0.0099</v>
      </c>
      <c r="AJ231" s="218">
        <v>26681</v>
      </c>
    </row>
    <row r="232" spans="1:36" ht="12.75">
      <c r="A232" s="167">
        <v>223</v>
      </c>
      <c r="B232" s="168" t="s">
        <v>668</v>
      </c>
      <c r="C232" s="248">
        <v>8681726</v>
      </c>
      <c r="D232" s="248">
        <v>9173376</v>
      </c>
      <c r="E232" s="248">
        <v>9486166</v>
      </c>
      <c r="F232" s="248">
        <v>9822680</v>
      </c>
      <c r="G232" s="248">
        <v>10767772</v>
      </c>
      <c r="H232" s="248">
        <v>10504154</v>
      </c>
      <c r="I232" s="242" t="s">
        <v>883</v>
      </c>
      <c r="J232" s="242" t="s">
        <v>867</v>
      </c>
      <c r="L232" s="218">
        <v>274607</v>
      </c>
      <c r="M232" s="218">
        <v>83456</v>
      </c>
      <c r="N232" s="218">
        <v>99360</v>
      </c>
      <c r="O232" s="218">
        <v>67050</v>
      </c>
      <c r="P232" s="229">
        <v>115475</v>
      </c>
      <c r="Q232" s="218">
        <v>274607</v>
      </c>
      <c r="R232" s="218">
        <v>83456</v>
      </c>
      <c r="S232" s="218">
        <v>99360</v>
      </c>
      <c r="T232" s="218">
        <v>67050</v>
      </c>
      <c r="U232" s="218">
        <v>115475</v>
      </c>
      <c r="V232" s="1">
        <v>0.0316</v>
      </c>
      <c r="W232" s="1">
        <v>0.0091</v>
      </c>
      <c r="X232" s="1">
        <v>0.0105</v>
      </c>
      <c r="Y232" s="1">
        <v>0.0068</v>
      </c>
      <c r="Z232" s="1">
        <v>0.0107</v>
      </c>
      <c r="AB232" s="1">
        <v>0.0093</v>
      </c>
      <c r="AC232" s="1">
        <v>0.0088</v>
      </c>
      <c r="AE232" s="1">
        <v>0.0107</v>
      </c>
      <c r="AF232" s="1">
        <v>0.0087</v>
      </c>
      <c r="AG232" s="1">
        <v>0.002</v>
      </c>
      <c r="AI232" s="1">
        <v>0.0093</v>
      </c>
      <c r="AJ232" s="218">
        <v>97689</v>
      </c>
    </row>
    <row r="233" spans="1:36" ht="12.75">
      <c r="A233" s="167">
        <v>224</v>
      </c>
      <c r="B233" s="168" t="s">
        <v>669</v>
      </c>
      <c r="C233" s="248">
        <v>18207415</v>
      </c>
      <c r="D233" s="248">
        <v>18867244</v>
      </c>
      <c r="E233" s="248">
        <v>19563917</v>
      </c>
      <c r="F233" s="248">
        <v>20274325</v>
      </c>
      <c r="G233" s="248">
        <v>23310953</v>
      </c>
      <c r="H233" s="248">
        <v>22539246</v>
      </c>
      <c r="I233" s="242" t="s">
        <v>884</v>
      </c>
      <c r="J233" s="242" t="s">
        <v>896</v>
      </c>
      <c r="L233" s="218">
        <v>204643</v>
      </c>
      <c r="M233" s="218">
        <v>224992</v>
      </c>
      <c r="N233" s="218">
        <v>221310</v>
      </c>
      <c r="O233" s="218">
        <v>244797</v>
      </c>
      <c r="P233" s="229">
        <v>262616</v>
      </c>
      <c r="Q233" s="218">
        <v>204643</v>
      </c>
      <c r="R233" s="218">
        <v>224992</v>
      </c>
      <c r="S233" s="218">
        <v>221310</v>
      </c>
      <c r="T233" s="218">
        <v>244797</v>
      </c>
      <c r="U233" s="218">
        <v>262616</v>
      </c>
      <c r="V233" s="1">
        <v>0.0112</v>
      </c>
      <c r="W233" s="1">
        <v>0.0119</v>
      </c>
      <c r="X233" s="1">
        <v>0.0113</v>
      </c>
      <c r="Y233" s="1">
        <v>0.0121</v>
      </c>
      <c r="Z233" s="1">
        <v>0.0113</v>
      </c>
      <c r="AB233" s="1">
        <v>0.0116</v>
      </c>
      <c r="AC233" s="1">
        <v>0.0115</v>
      </c>
      <c r="AE233" s="1">
        <v>0.0121</v>
      </c>
      <c r="AF233" s="1">
        <v>0.0113</v>
      </c>
      <c r="AG233" s="1">
        <v>0.0008000000000000004</v>
      </c>
      <c r="AI233" s="1">
        <v>0.0116</v>
      </c>
      <c r="AJ233" s="218">
        <v>261455</v>
      </c>
    </row>
    <row r="234" spans="1:36" ht="12.75">
      <c r="A234" s="167">
        <v>225</v>
      </c>
      <c r="B234" s="168" t="s">
        <v>670</v>
      </c>
      <c r="C234" s="248">
        <v>3969424</v>
      </c>
      <c r="D234" s="248">
        <v>4113844</v>
      </c>
      <c r="E234" s="248">
        <v>4249537</v>
      </c>
      <c r="F234" s="248">
        <v>4398675</v>
      </c>
      <c r="G234" s="248">
        <v>5021909</v>
      </c>
      <c r="H234" s="248">
        <v>4696742</v>
      </c>
      <c r="I234" s="242" t="s">
        <v>888</v>
      </c>
      <c r="J234" s="242" t="s">
        <v>867</v>
      </c>
      <c r="L234" s="218">
        <v>45185</v>
      </c>
      <c r="M234" s="218">
        <v>32847</v>
      </c>
      <c r="N234" s="218">
        <v>42899</v>
      </c>
      <c r="O234" s="218">
        <v>41606</v>
      </c>
      <c r="P234" s="229">
        <v>32738</v>
      </c>
      <c r="Q234" s="218">
        <v>45185</v>
      </c>
      <c r="R234" s="218">
        <v>32847</v>
      </c>
      <c r="S234" s="218">
        <v>42899</v>
      </c>
      <c r="T234" s="218">
        <v>41606</v>
      </c>
      <c r="U234" s="218">
        <v>32738</v>
      </c>
      <c r="V234" s="1">
        <v>0.0114</v>
      </c>
      <c r="W234" s="1">
        <v>0.008</v>
      </c>
      <c r="X234" s="1">
        <v>0.0101</v>
      </c>
      <c r="Y234" s="1">
        <v>0.0095</v>
      </c>
      <c r="Z234" s="1">
        <v>0.0065</v>
      </c>
      <c r="AB234" s="1">
        <v>0.0087</v>
      </c>
      <c r="AC234" s="1">
        <v>0.008</v>
      </c>
      <c r="AE234" s="1">
        <v>0.0101</v>
      </c>
      <c r="AF234" s="1">
        <v>0.008</v>
      </c>
      <c r="AG234" s="1">
        <v>0.0020999999999999994</v>
      </c>
      <c r="AI234" s="1">
        <v>0.0087</v>
      </c>
      <c r="AJ234" s="218">
        <v>40862</v>
      </c>
    </row>
    <row r="235" spans="1:36" ht="12.75">
      <c r="A235" s="167">
        <v>226</v>
      </c>
      <c r="B235" s="168" t="s">
        <v>671</v>
      </c>
      <c r="C235" s="248">
        <v>18765406</v>
      </c>
      <c r="D235" s="248">
        <v>19494796</v>
      </c>
      <c r="E235" s="248">
        <v>20270648</v>
      </c>
      <c r="F235" s="248">
        <v>21064981</v>
      </c>
      <c r="G235" s="248">
        <v>22237627</v>
      </c>
      <c r="H235" s="248">
        <v>23278922</v>
      </c>
      <c r="I235" s="242" t="s">
        <v>885</v>
      </c>
      <c r="J235" s="242" t="s">
        <v>867</v>
      </c>
      <c r="L235" s="218">
        <v>260255</v>
      </c>
      <c r="M235" s="218">
        <v>288482</v>
      </c>
      <c r="N235" s="218">
        <v>287567</v>
      </c>
      <c r="O235" s="218">
        <v>646021</v>
      </c>
      <c r="P235" s="229">
        <v>485354</v>
      </c>
      <c r="Q235" s="218">
        <v>260255</v>
      </c>
      <c r="R235" s="218">
        <v>288482</v>
      </c>
      <c r="S235" s="218">
        <v>287567</v>
      </c>
      <c r="T235" s="218">
        <v>646021</v>
      </c>
      <c r="U235" s="218">
        <v>485354</v>
      </c>
      <c r="V235" s="1">
        <v>0.0139</v>
      </c>
      <c r="W235" s="1">
        <v>0.0148</v>
      </c>
      <c r="X235" s="1">
        <v>0.0142</v>
      </c>
      <c r="Y235" s="1">
        <v>0.0307</v>
      </c>
      <c r="Z235" s="1">
        <v>0.0218</v>
      </c>
      <c r="AB235" s="1">
        <v>0.0222</v>
      </c>
      <c r="AC235" s="1">
        <v>0.0169</v>
      </c>
      <c r="AE235" s="1">
        <v>0.0307</v>
      </c>
      <c r="AF235" s="1">
        <v>0.018</v>
      </c>
      <c r="AG235" s="1">
        <v>0.012700000000000003</v>
      </c>
      <c r="AI235" s="1">
        <v>0.0222</v>
      </c>
      <c r="AJ235" s="218">
        <v>516792</v>
      </c>
    </row>
    <row r="236" spans="1:36" ht="12.75">
      <c r="A236" s="167">
        <v>227</v>
      </c>
      <c r="B236" s="168" t="s">
        <v>672</v>
      </c>
      <c r="C236" s="248">
        <v>15897796</v>
      </c>
      <c r="D236" s="248">
        <v>16524998</v>
      </c>
      <c r="E236" s="248">
        <v>17087964</v>
      </c>
      <c r="F236" s="248">
        <v>17709659</v>
      </c>
      <c r="G236" s="248">
        <v>18468917</v>
      </c>
      <c r="H236" s="248">
        <v>19116646</v>
      </c>
      <c r="I236" s="242" t="s">
        <v>884</v>
      </c>
      <c r="J236" s="242" t="s">
        <v>867</v>
      </c>
      <c r="L236" s="218">
        <v>229757</v>
      </c>
      <c r="M236" s="218">
        <v>149841</v>
      </c>
      <c r="N236" s="218">
        <v>194496</v>
      </c>
      <c r="O236" s="218">
        <v>316517</v>
      </c>
      <c r="P236" s="229">
        <v>183950</v>
      </c>
      <c r="Q236" s="218">
        <v>229757</v>
      </c>
      <c r="R236" s="218">
        <v>149841</v>
      </c>
      <c r="S236" s="218">
        <v>194496</v>
      </c>
      <c r="T236" s="218">
        <v>316517</v>
      </c>
      <c r="U236" s="218">
        <v>183950</v>
      </c>
      <c r="V236" s="1">
        <v>0.0145</v>
      </c>
      <c r="W236" s="1">
        <v>0.0091</v>
      </c>
      <c r="X236" s="1">
        <v>0.0114</v>
      </c>
      <c r="Y236" s="1">
        <v>0.0179</v>
      </c>
      <c r="Z236" s="1">
        <v>0.01</v>
      </c>
      <c r="AB236" s="1">
        <v>0.0131</v>
      </c>
      <c r="AC236" s="1">
        <v>0.0102</v>
      </c>
      <c r="AE236" s="1">
        <v>0.0179</v>
      </c>
      <c r="AF236" s="1">
        <v>0.0107</v>
      </c>
      <c r="AG236" s="1">
        <v>0.0072</v>
      </c>
      <c r="AI236" s="1">
        <v>0.0131</v>
      </c>
      <c r="AJ236" s="218">
        <v>250428</v>
      </c>
    </row>
    <row r="237" spans="1:36" ht="12.75">
      <c r="A237" s="167">
        <v>228</v>
      </c>
      <c r="B237" s="168" t="s">
        <v>673</v>
      </c>
      <c r="C237" s="248">
        <v>7552254</v>
      </c>
      <c r="D237" s="248">
        <v>7839559</v>
      </c>
      <c r="E237" s="248">
        <v>8107407</v>
      </c>
      <c r="F237" s="248">
        <v>8459855</v>
      </c>
      <c r="G237" s="248">
        <v>9102893</v>
      </c>
      <c r="H237" s="248">
        <v>9594642</v>
      </c>
      <c r="I237" s="242" t="s">
        <v>883</v>
      </c>
      <c r="J237" s="242" t="s">
        <v>867</v>
      </c>
      <c r="L237" s="218">
        <v>98499</v>
      </c>
      <c r="M237" s="218">
        <v>71859</v>
      </c>
      <c r="N237" s="218">
        <v>149763</v>
      </c>
      <c r="O237" s="218">
        <v>148356</v>
      </c>
      <c r="P237" s="229">
        <v>154443</v>
      </c>
      <c r="Q237" s="218">
        <v>98499</v>
      </c>
      <c r="R237" s="218">
        <v>71859</v>
      </c>
      <c r="S237" s="218">
        <v>149763</v>
      </c>
      <c r="T237" s="218">
        <v>148356</v>
      </c>
      <c r="U237" s="218">
        <v>154443</v>
      </c>
      <c r="V237" s="1">
        <v>0.013</v>
      </c>
      <c r="W237" s="1">
        <v>0.0092</v>
      </c>
      <c r="X237" s="1">
        <v>0.0185</v>
      </c>
      <c r="Y237" s="1">
        <v>0.0175</v>
      </c>
      <c r="Z237" s="1">
        <v>0.017</v>
      </c>
      <c r="AB237" s="1">
        <v>0.0177</v>
      </c>
      <c r="AC237" s="1">
        <v>0.0146</v>
      </c>
      <c r="AE237" s="1">
        <v>0.0185</v>
      </c>
      <c r="AF237" s="1">
        <v>0.0173</v>
      </c>
      <c r="AG237" s="1">
        <v>0.0011999999999999997</v>
      </c>
      <c r="AI237" s="1">
        <v>0.0177</v>
      </c>
      <c r="AJ237" s="218">
        <v>169825</v>
      </c>
    </row>
    <row r="238" spans="1:36" ht="12.75">
      <c r="A238" s="167">
        <v>229</v>
      </c>
      <c r="B238" s="168" t="s">
        <v>674</v>
      </c>
      <c r="C238" s="248">
        <v>99943245</v>
      </c>
      <c r="D238" s="248">
        <v>103360677</v>
      </c>
      <c r="E238" s="248">
        <v>107064546</v>
      </c>
      <c r="F238" s="248">
        <v>110787135</v>
      </c>
      <c r="G238" s="248">
        <v>114596472</v>
      </c>
      <c r="H238" s="248">
        <v>118533936</v>
      </c>
      <c r="I238" s="242" t="s">
        <v>867</v>
      </c>
      <c r="J238" s="242" t="s">
        <v>867</v>
      </c>
      <c r="L238" s="218">
        <v>918851</v>
      </c>
      <c r="M238" s="218">
        <v>1119809</v>
      </c>
      <c r="N238" s="218">
        <v>1045975</v>
      </c>
      <c r="O238" s="218">
        <v>1039659</v>
      </c>
      <c r="P238" s="229">
        <v>1072552</v>
      </c>
      <c r="Q238" s="218">
        <v>918851</v>
      </c>
      <c r="R238" s="218">
        <v>1119809</v>
      </c>
      <c r="S238" s="218">
        <v>1045975</v>
      </c>
      <c r="T238" s="218">
        <v>1039659</v>
      </c>
      <c r="U238" s="218">
        <v>1072552</v>
      </c>
      <c r="V238" s="1">
        <v>0.0092</v>
      </c>
      <c r="W238" s="1">
        <v>0.0108</v>
      </c>
      <c r="X238" s="1">
        <v>0.0098</v>
      </c>
      <c r="Y238" s="1">
        <v>0.0094</v>
      </c>
      <c r="Z238" s="1">
        <v>0.0094</v>
      </c>
      <c r="AB238" s="1">
        <v>0.0095</v>
      </c>
      <c r="AC238" s="1">
        <v>0.0095</v>
      </c>
      <c r="AE238" s="1">
        <v>0.0098</v>
      </c>
      <c r="AF238" s="1">
        <v>0.0094</v>
      </c>
      <c r="AG238" s="1">
        <v>0.0003999999999999993</v>
      </c>
      <c r="AI238" s="1">
        <v>0.0095</v>
      </c>
      <c r="AJ238" s="218">
        <v>1126072</v>
      </c>
    </row>
    <row r="239" spans="1:36" ht="12.75">
      <c r="A239" s="167">
        <v>230</v>
      </c>
      <c r="B239" s="168" t="s">
        <v>675</v>
      </c>
      <c r="C239" s="248">
        <v>3116105</v>
      </c>
      <c r="D239" s="248">
        <v>3214692</v>
      </c>
      <c r="E239" s="248">
        <v>3325336</v>
      </c>
      <c r="F239" s="248">
        <v>3555040</v>
      </c>
      <c r="G239" s="248">
        <v>3928492</v>
      </c>
      <c r="H239" s="248">
        <v>3768246</v>
      </c>
      <c r="I239" s="242" t="s">
        <v>884</v>
      </c>
      <c r="J239" s="242" t="s">
        <v>867</v>
      </c>
      <c r="L239" s="218">
        <v>20685</v>
      </c>
      <c r="M239" s="218">
        <v>30276</v>
      </c>
      <c r="N239" s="218">
        <v>146571</v>
      </c>
      <c r="O239" s="218">
        <v>21626</v>
      </c>
      <c r="P239" s="229">
        <v>11066</v>
      </c>
      <c r="Q239" s="218">
        <v>20685</v>
      </c>
      <c r="R239" s="218">
        <v>30276</v>
      </c>
      <c r="S239" s="218">
        <v>146571</v>
      </c>
      <c r="T239" s="218">
        <v>21626</v>
      </c>
      <c r="U239" s="218">
        <v>11066</v>
      </c>
      <c r="V239" s="1">
        <v>0.0066</v>
      </c>
      <c r="W239" s="1">
        <v>0.0094</v>
      </c>
      <c r="X239" s="1">
        <v>0.0441</v>
      </c>
      <c r="Y239" s="1">
        <v>0.0061</v>
      </c>
      <c r="Z239" s="1">
        <v>0.0028</v>
      </c>
      <c r="AB239" s="1">
        <v>0.0177</v>
      </c>
      <c r="AC239" s="1">
        <v>0.0061</v>
      </c>
      <c r="AE239" s="1">
        <v>0.0441</v>
      </c>
      <c r="AF239" s="1">
        <v>0.0045</v>
      </c>
      <c r="AG239" s="1">
        <v>0.0396</v>
      </c>
      <c r="AI239" s="1">
        <v>0.0061</v>
      </c>
      <c r="AJ239" s="218">
        <v>22986</v>
      </c>
    </row>
    <row r="240" spans="1:36" ht="12.75">
      <c r="A240" s="167">
        <v>231</v>
      </c>
      <c r="B240" s="168" t="s">
        <v>676</v>
      </c>
      <c r="C240" s="248">
        <v>31724622</v>
      </c>
      <c r="D240" s="248">
        <v>32826684</v>
      </c>
      <c r="E240" s="248">
        <v>33986383</v>
      </c>
      <c r="F240" s="248">
        <v>35216099</v>
      </c>
      <c r="G240" s="248">
        <v>38138715</v>
      </c>
      <c r="H240" s="248">
        <v>38129305</v>
      </c>
      <c r="I240" s="242" t="s">
        <v>885</v>
      </c>
      <c r="J240" s="242" t="s">
        <v>867</v>
      </c>
      <c r="L240" s="218">
        <v>308946</v>
      </c>
      <c r="M240" s="218">
        <v>339032</v>
      </c>
      <c r="N240" s="218">
        <v>379588</v>
      </c>
      <c r="O240" s="218">
        <v>676401</v>
      </c>
      <c r="P240" s="229">
        <v>437080</v>
      </c>
      <c r="Q240" s="218">
        <v>308946</v>
      </c>
      <c r="R240" s="218">
        <v>339032</v>
      </c>
      <c r="S240" s="218">
        <v>379588</v>
      </c>
      <c r="T240" s="218">
        <v>676401</v>
      </c>
      <c r="U240" s="218">
        <v>437080</v>
      </c>
      <c r="V240" s="1">
        <v>0.0097</v>
      </c>
      <c r="W240" s="1">
        <v>0.0103</v>
      </c>
      <c r="X240" s="1">
        <v>0.0112</v>
      </c>
      <c r="Y240" s="1">
        <v>0.0192</v>
      </c>
      <c r="Z240" s="1">
        <v>0.0115</v>
      </c>
      <c r="AB240" s="1">
        <v>0.014</v>
      </c>
      <c r="AC240" s="1">
        <v>0.011</v>
      </c>
      <c r="AE240" s="1">
        <v>0.0192</v>
      </c>
      <c r="AF240" s="1">
        <v>0.0114</v>
      </c>
      <c r="AG240" s="1">
        <v>0.007799999999999998</v>
      </c>
      <c r="AI240" s="1">
        <v>0.014</v>
      </c>
      <c r="AJ240" s="218">
        <v>533810</v>
      </c>
    </row>
    <row r="241" spans="1:36" ht="12.75">
      <c r="A241" s="167">
        <v>232</v>
      </c>
      <c r="B241" s="168" t="s">
        <v>677</v>
      </c>
      <c r="C241" s="248">
        <v>15845132</v>
      </c>
      <c r="D241" s="248">
        <v>16365516</v>
      </c>
      <c r="E241" s="248">
        <v>16909565</v>
      </c>
      <c r="F241" s="248">
        <v>17506299</v>
      </c>
      <c r="G241" s="248">
        <v>19062903</v>
      </c>
      <c r="H241" s="248">
        <v>19005032</v>
      </c>
      <c r="I241" s="242" t="s">
        <v>867</v>
      </c>
      <c r="J241" s="242" t="s">
        <v>867</v>
      </c>
      <c r="L241" s="218">
        <v>124255</v>
      </c>
      <c r="M241" s="218">
        <v>134912</v>
      </c>
      <c r="N241" s="218">
        <v>173995</v>
      </c>
      <c r="O241" s="218">
        <v>350107</v>
      </c>
      <c r="P241" s="229">
        <v>253064</v>
      </c>
      <c r="Q241" s="218">
        <v>124255</v>
      </c>
      <c r="R241" s="218">
        <v>134912</v>
      </c>
      <c r="S241" s="218">
        <v>173995</v>
      </c>
      <c r="T241" s="218">
        <v>350107</v>
      </c>
      <c r="U241" s="218">
        <v>253064</v>
      </c>
      <c r="V241" s="1">
        <v>0.0078</v>
      </c>
      <c r="W241" s="1">
        <v>0.0082</v>
      </c>
      <c r="X241" s="1">
        <v>0.0103</v>
      </c>
      <c r="Y241" s="1">
        <v>0.02</v>
      </c>
      <c r="Z241" s="1">
        <v>0.0133</v>
      </c>
      <c r="AB241" s="1">
        <v>0.0145</v>
      </c>
      <c r="AC241" s="1">
        <v>0.0106</v>
      </c>
      <c r="AE241" s="1">
        <v>0.02</v>
      </c>
      <c r="AF241" s="1">
        <v>0.0118</v>
      </c>
      <c r="AG241" s="1">
        <v>0.0082</v>
      </c>
      <c r="AI241" s="1">
        <v>0.0145</v>
      </c>
      <c r="AJ241" s="218">
        <v>275573</v>
      </c>
    </row>
    <row r="242" spans="1:36" ht="12.75">
      <c r="A242" s="167">
        <v>233</v>
      </c>
      <c r="B242" s="168" t="s">
        <v>678</v>
      </c>
      <c r="C242" s="248">
        <v>1719686</v>
      </c>
      <c r="D242" s="248">
        <v>1778473</v>
      </c>
      <c r="E242" s="248">
        <v>1846860</v>
      </c>
      <c r="F242" s="248">
        <v>1898694</v>
      </c>
      <c r="G242" s="248">
        <v>1956346</v>
      </c>
      <c r="H242" s="248">
        <v>2037506</v>
      </c>
      <c r="I242" s="242" t="s">
        <v>867</v>
      </c>
      <c r="J242" s="242" t="s">
        <v>867</v>
      </c>
      <c r="L242" s="218">
        <v>15795</v>
      </c>
      <c r="M242" s="218">
        <v>23925</v>
      </c>
      <c r="N242" s="218">
        <v>5662</v>
      </c>
      <c r="O242" s="218">
        <v>10185</v>
      </c>
      <c r="P242" s="229">
        <v>32251</v>
      </c>
      <c r="Q242" s="218">
        <v>15795</v>
      </c>
      <c r="R242" s="218">
        <v>23925</v>
      </c>
      <c r="S242" s="218">
        <v>5662</v>
      </c>
      <c r="T242" s="218">
        <v>10185</v>
      </c>
      <c r="U242" s="218">
        <v>32251</v>
      </c>
      <c r="V242" s="1">
        <v>0.0092</v>
      </c>
      <c r="W242" s="1">
        <v>0.0135</v>
      </c>
      <c r="X242" s="1">
        <v>0.0031</v>
      </c>
      <c r="Y242" s="1">
        <v>0.0054</v>
      </c>
      <c r="Z242" s="1">
        <v>0.0165</v>
      </c>
      <c r="AB242" s="1">
        <v>0.0083</v>
      </c>
      <c r="AC242" s="1">
        <v>0.0073</v>
      </c>
      <c r="AE242" s="1">
        <v>0.0165</v>
      </c>
      <c r="AF242" s="1">
        <v>0.0043</v>
      </c>
      <c r="AG242" s="1">
        <v>0.0122</v>
      </c>
      <c r="AI242" s="1">
        <v>0.0083</v>
      </c>
      <c r="AJ242" s="218">
        <v>16911</v>
      </c>
    </row>
    <row r="243" spans="1:36" ht="12.75">
      <c r="A243" s="167">
        <v>234</v>
      </c>
      <c r="B243" s="168" t="s">
        <v>679</v>
      </c>
      <c r="C243" s="248">
        <v>2273324</v>
      </c>
      <c r="D243" s="248">
        <v>2360625</v>
      </c>
      <c r="E243" s="248">
        <v>2431825</v>
      </c>
      <c r="F243" s="248">
        <v>2502979</v>
      </c>
      <c r="G243" s="248">
        <v>2588773</v>
      </c>
      <c r="H243" s="248">
        <v>2673214</v>
      </c>
      <c r="I243" s="242" t="s">
        <v>867</v>
      </c>
      <c r="J243" s="242" t="s">
        <v>867</v>
      </c>
      <c r="L243" s="218">
        <v>22007</v>
      </c>
      <c r="M243" s="218">
        <v>12184</v>
      </c>
      <c r="N243" s="218">
        <v>10358</v>
      </c>
      <c r="O243" s="218">
        <v>23220</v>
      </c>
      <c r="P243" s="229">
        <v>19722</v>
      </c>
      <c r="Q243" s="218">
        <v>22007</v>
      </c>
      <c r="R243" s="218">
        <v>12184</v>
      </c>
      <c r="S243" s="218">
        <v>10358</v>
      </c>
      <c r="T243" s="218">
        <v>23220</v>
      </c>
      <c r="U243" s="218">
        <v>19722</v>
      </c>
      <c r="V243" s="1">
        <v>0.0097</v>
      </c>
      <c r="W243" s="1">
        <v>0.0052</v>
      </c>
      <c r="X243" s="1">
        <v>0.0043</v>
      </c>
      <c r="Y243" s="1">
        <v>0.0093</v>
      </c>
      <c r="Z243" s="1">
        <v>0.0076</v>
      </c>
      <c r="AB243" s="1">
        <v>0.0071</v>
      </c>
      <c r="AC243" s="1">
        <v>0.0057</v>
      </c>
      <c r="AE243" s="1">
        <v>0.0093</v>
      </c>
      <c r="AF243" s="1">
        <v>0.006</v>
      </c>
      <c r="AG243" s="1">
        <v>0.003299999999999999</v>
      </c>
      <c r="AI243" s="1">
        <v>0.0071</v>
      </c>
      <c r="AJ243" s="218">
        <v>18980</v>
      </c>
    </row>
    <row r="244" spans="1:36" ht="12.75">
      <c r="A244" s="167">
        <v>235</v>
      </c>
      <c r="B244" s="168" t="s">
        <v>680</v>
      </c>
      <c r="C244" s="248">
        <v>1921763</v>
      </c>
      <c r="D244" s="248">
        <v>1983428</v>
      </c>
      <c r="E244" s="248">
        <v>2052643</v>
      </c>
      <c r="F244" s="248">
        <v>2136588</v>
      </c>
      <c r="G244" s="248">
        <v>3202862</v>
      </c>
      <c r="H244" s="248">
        <v>2372268</v>
      </c>
      <c r="I244" s="242" t="s">
        <v>867</v>
      </c>
      <c r="J244" s="242" t="s">
        <v>867</v>
      </c>
      <c r="L244" s="218">
        <v>13621</v>
      </c>
      <c r="M244" s="218">
        <v>19629</v>
      </c>
      <c r="N244" s="218">
        <v>32629</v>
      </c>
      <c r="O244" s="218">
        <v>75089</v>
      </c>
      <c r="P244" s="229">
        <v>35339</v>
      </c>
      <c r="Q244" s="218">
        <v>13621</v>
      </c>
      <c r="R244" s="218">
        <v>19629</v>
      </c>
      <c r="S244" s="218">
        <v>32629</v>
      </c>
      <c r="T244" s="218">
        <v>75089</v>
      </c>
      <c r="U244" s="218">
        <v>35339</v>
      </c>
      <c r="V244" s="1">
        <v>0.0071</v>
      </c>
      <c r="W244" s="1">
        <v>0.0099</v>
      </c>
      <c r="X244" s="1">
        <v>0.0159</v>
      </c>
      <c r="Y244" s="1">
        <v>0.0351</v>
      </c>
      <c r="Z244" s="1">
        <v>0.011</v>
      </c>
      <c r="AB244" s="1">
        <v>0.0207</v>
      </c>
      <c r="AC244" s="1">
        <v>0.0123</v>
      </c>
      <c r="AE244" s="1">
        <v>0.0351</v>
      </c>
      <c r="AF244" s="1">
        <v>0.0135</v>
      </c>
      <c r="AG244" s="1">
        <v>0.0216</v>
      </c>
      <c r="AI244" s="1">
        <v>0.0123</v>
      </c>
      <c r="AJ244" s="218">
        <v>29179</v>
      </c>
    </row>
    <row r="245" spans="1:36" ht="12.75">
      <c r="A245" s="167">
        <v>236</v>
      </c>
      <c r="B245" s="168" t="s">
        <v>681</v>
      </c>
      <c r="C245" s="248">
        <v>78838373</v>
      </c>
      <c r="D245" s="248">
        <v>81964865</v>
      </c>
      <c r="E245" s="248">
        <v>83579125</v>
      </c>
      <c r="F245" s="248">
        <v>84001992</v>
      </c>
      <c r="G245" s="248">
        <v>86959318</v>
      </c>
      <c r="H245" s="248">
        <v>89534132</v>
      </c>
      <c r="I245" s="242" t="s">
        <v>897</v>
      </c>
      <c r="J245" s="242" t="s">
        <v>867</v>
      </c>
      <c r="L245" s="218">
        <v>1155533</v>
      </c>
      <c r="M245" s="218">
        <v>1271090</v>
      </c>
      <c r="N245" s="218">
        <v>1555705</v>
      </c>
      <c r="O245" s="218">
        <v>1566185</v>
      </c>
      <c r="P245" s="229">
        <v>1967739</v>
      </c>
      <c r="Q245" s="218">
        <v>1155533</v>
      </c>
      <c r="R245" s="218">
        <v>1271090</v>
      </c>
      <c r="S245" s="218">
        <v>1555705</v>
      </c>
      <c r="T245" s="218">
        <v>1566185</v>
      </c>
      <c r="U245" s="218">
        <v>1967739</v>
      </c>
      <c r="V245" s="1">
        <v>0.0147</v>
      </c>
      <c r="W245" s="1">
        <v>0.0155</v>
      </c>
      <c r="X245" s="1">
        <v>0.0186</v>
      </c>
      <c r="Y245" s="1">
        <v>0.0186</v>
      </c>
      <c r="Z245" s="1">
        <v>0.0226</v>
      </c>
      <c r="AB245" s="1">
        <v>0.0199</v>
      </c>
      <c r="AC245" s="1">
        <v>0.0176</v>
      </c>
      <c r="AE245" s="1">
        <v>0.0226</v>
      </c>
      <c r="AF245" s="1">
        <v>0.0186</v>
      </c>
      <c r="AG245" s="1">
        <v>0.004</v>
      </c>
      <c r="AI245" s="1">
        <v>0.0199</v>
      </c>
      <c r="AJ245" s="218">
        <v>1781729</v>
      </c>
    </row>
    <row r="246" spans="1:36" ht="12.75">
      <c r="A246" s="167">
        <v>237</v>
      </c>
      <c r="B246" s="168" t="s">
        <v>682</v>
      </c>
      <c r="C246" s="248">
        <v>1359807</v>
      </c>
      <c r="D246" s="248">
        <v>1430096</v>
      </c>
      <c r="E246" s="248">
        <v>1547082</v>
      </c>
      <c r="F246" s="248">
        <v>1628254</v>
      </c>
      <c r="G246" s="248">
        <v>1746914</v>
      </c>
      <c r="H246" s="248">
        <v>1760548</v>
      </c>
      <c r="I246" s="242" t="s">
        <v>867</v>
      </c>
      <c r="J246" s="242" t="s">
        <v>867</v>
      </c>
      <c r="L246" s="218">
        <v>36294</v>
      </c>
      <c r="M246" s="218">
        <v>81234</v>
      </c>
      <c r="N246" s="218">
        <v>42495</v>
      </c>
      <c r="O246" s="218">
        <v>39320</v>
      </c>
      <c r="P246" s="229">
        <v>9560</v>
      </c>
      <c r="Q246" s="218">
        <v>36294</v>
      </c>
      <c r="R246" s="218">
        <v>81234</v>
      </c>
      <c r="S246" s="218">
        <v>42495</v>
      </c>
      <c r="T246" s="218">
        <v>39320</v>
      </c>
      <c r="U246" s="218">
        <v>9560</v>
      </c>
      <c r="V246" s="1">
        <v>0.0267</v>
      </c>
      <c r="W246" s="1">
        <v>0.0568</v>
      </c>
      <c r="X246" s="1">
        <v>0.0275</v>
      </c>
      <c r="Y246" s="1">
        <v>0.0241</v>
      </c>
      <c r="Z246" s="1">
        <v>0.0055</v>
      </c>
      <c r="AB246" s="1">
        <v>0.019</v>
      </c>
      <c r="AC246" s="1">
        <v>0.019</v>
      </c>
      <c r="AE246" s="1">
        <v>0.0275</v>
      </c>
      <c r="AF246" s="1">
        <v>0.0148</v>
      </c>
      <c r="AG246" s="1">
        <v>0.0127</v>
      </c>
      <c r="AI246" s="1">
        <v>0.019</v>
      </c>
      <c r="AJ246" s="218">
        <v>33450</v>
      </c>
    </row>
    <row r="247" spans="1:36" ht="12.75">
      <c r="A247" s="167">
        <v>238</v>
      </c>
      <c r="B247" s="168" t="s">
        <v>683</v>
      </c>
      <c r="C247" s="248">
        <v>15392085</v>
      </c>
      <c r="D247" s="248">
        <v>16135126</v>
      </c>
      <c r="E247" s="248">
        <v>17715870</v>
      </c>
      <c r="F247" s="248">
        <v>18678750</v>
      </c>
      <c r="G247" s="248">
        <v>20840343</v>
      </c>
      <c r="H247" s="248">
        <v>20689665</v>
      </c>
      <c r="I247" s="242" t="s">
        <v>884</v>
      </c>
      <c r="J247" s="242" t="s">
        <v>867</v>
      </c>
      <c r="L247" s="218">
        <v>358239</v>
      </c>
      <c r="M247" s="218">
        <v>1177366</v>
      </c>
      <c r="N247" s="218">
        <v>519983</v>
      </c>
      <c r="O247" s="218">
        <v>594321</v>
      </c>
      <c r="P247" s="229">
        <v>456125</v>
      </c>
      <c r="Q247" s="218">
        <v>358239</v>
      </c>
      <c r="R247" s="218">
        <v>1177366</v>
      </c>
      <c r="S247" s="218">
        <v>519983</v>
      </c>
      <c r="T247" s="218">
        <v>594321</v>
      </c>
      <c r="U247" s="218">
        <v>456125</v>
      </c>
      <c r="V247" s="1">
        <v>0.0233</v>
      </c>
      <c r="W247" s="1">
        <v>0.073</v>
      </c>
      <c r="X247" s="1">
        <v>0.0294</v>
      </c>
      <c r="Y247" s="1">
        <v>0.0318</v>
      </c>
      <c r="Z247" s="1">
        <v>0.0219</v>
      </c>
      <c r="AB247" s="1">
        <v>0.0277</v>
      </c>
      <c r="AC247" s="1">
        <v>0.0277</v>
      </c>
      <c r="AE247" s="1">
        <v>0.0318</v>
      </c>
      <c r="AF247" s="1">
        <v>0.0257</v>
      </c>
      <c r="AG247" s="1">
        <v>0.006100000000000001</v>
      </c>
      <c r="AI247" s="1">
        <v>0.0277</v>
      </c>
      <c r="AJ247" s="218">
        <v>573104</v>
      </c>
    </row>
    <row r="248" spans="1:36" ht="12.75">
      <c r="A248" s="167">
        <v>239</v>
      </c>
      <c r="B248" s="168" t="s">
        <v>684</v>
      </c>
      <c r="C248" s="248">
        <v>135161614</v>
      </c>
      <c r="D248" s="248">
        <v>142002362</v>
      </c>
      <c r="E248" s="248">
        <v>148423560</v>
      </c>
      <c r="F248" s="248">
        <v>155423807</v>
      </c>
      <c r="G248" s="248">
        <v>162811487</v>
      </c>
      <c r="H248" s="248">
        <v>170642498</v>
      </c>
      <c r="I248" s="242" t="s">
        <v>902</v>
      </c>
      <c r="J248" s="242" t="s">
        <v>867</v>
      </c>
      <c r="L248" s="218">
        <v>3461708</v>
      </c>
      <c r="M248" s="218">
        <v>2871139</v>
      </c>
      <c r="N248" s="218">
        <v>3289658</v>
      </c>
      <c r="O248" s="218">
        <v>3502085</v>
      </c>
      <c r="P248" s="229">
        <v>3760724</v>
      </c>
      <c r="Q248" s="218">
        <v>3461708</v>
      </c>
      <c r="R248" s="218">
        <v>2871139</v>
      </c>
      <c r="S248" s="218">
        <v>3289658</v>
      </c>
      <c r="T248" s="218">
        <v>3502085</v>
      </c>
      <c r="U248" s="218">
        <v>3760724</v>
      </c>
      <c r="V248" s="1">
        <v>0.0256</v>
      </c>
      <c r="W248" s="1">
        <v>0.0202</v>
      </c>
      <c r="X248" s="1">
        <v>0.0222</v>
      </c>
      <c r="Y248" s="1">
        <v>0.0225</v>
      </c>
      <c r="Z248" s="1">
        <v>0.0231</v>
      </c>
      <c r="AB248" s="1">
        <v>0.0226</v>
      </c>
      <c r="AC248" s="1">
        <v>0.0216</v>
      </c>
      <c r="AE248" s="1">
        <v>0.0231</v>
      </c>
      <c r="AF248" s="1">
        <v>0.0224</v>
      </c>
      <c r="AG248" s="1">
        <v>0.0006999999999999992</v>
      </c>
      <c r="AI248" s="1">
        <v>0.0226</v>
      </c>
      <c r="AJ248" s="218">
        <v>3856520</v>
      </c>
    </row>
    <row r="249" spans="1:36" ht="12.75">
      <c r="A249" s="167">
        <v>240</v>
      </c>
      <c r="B249" s="168" t="s">
        <v>685</v>
      </c>
      <c r="C249" s="248">
        <v>7895844</v>
      </c>
      <c r="D249" s="248">
        <v>8271331</v>
      </c>
      <c r="E249" s="248">
        <v>8569479</v>
      </c>
      <c r="F249" s="248">
        <v>8881419</v>
      </c>
      <c r="G249" s="248">
        <v>9404890</v>
      </c>
      <c r="H249" s="248">
        <v>9718362</v>
      </c>
      <c r="I249" s="242" t="s">
        <v>867</v>
      </c>
      <c r="J249" s="242" t="s">
        <v>867</v>
      </c>
      <c r="L249" s="218">
        <v>167044</v>
      </c>
      <c r="M249" s="218">
        <v>89141</v>
      </c>
      <c r="N249" s="218">
        <v>97703</v>
      </c>
      <c r="O249" s="218">
        <v>301436</v>
      </c>
      <c r="P249" s="229">
        <v>78350</v>
      </c>
      <c r="Q249" s="218">
        <v>167044</v>
      </c>
      <c r="R249" s="218">
        <v>89141</v>
      </c>
      <c r="S249" s="218">
        <v>97703</v>
      </c>
      <c r="T249" s="218">
        <v>301436</v>
      </c>
      <c r="U249" s="218">
        <v>78350</v>
      </c>
      <c r="V249" s="1">
        <v>0.0212</v>
      </c>
      <c r="W249" s="1">
        <v>0.0108</v>
      </c>
      <c r="X249" s="1">
        <v>0.0114</v>
      </c>
      <c r="Y249" s="1">
        <v>0.0339</v>
      </c>
      <c r="Z249" s="1">
        <v>0.0083</v>
      </c>
      <c r="AB249" s="1">
        <v>0.0179</v>
      </c>
      <c r="AC249" s="1">
        <v>0.0102</v>
      </c>
      <c r="AE249" s="1">
        <v>0.0339</v>
      </c>
      <c r="AF249" s="1">
        <v>0.0099</v>
      </c>
      <c r="AG249" s="1">
        <v>0.024</v>
      </c>
      <c r="AI249" s="1">
        <v>0.0102</v>
      </c>
      <c r="AJ249" s="218">
        <v>99127</v>
      </c>
    </row>
    <row r="250" spans="1:36" ht="12.75">
      <c r="A250" s="167">
        <v>241</v>
      </c>
      <c r="B250" s="168" t="s">
        <v>686</v>
      </c>
      <c r="C250" s="248">
        <v>7825344</v>
      </c>
      <c r="D250" s="248">
        <v>8043997</v>
      </c>
      <c r="E250" s="248">
        <v>8266237</v>
      </c>
      <c r="F250" s="248">
        <v>8498399</v>
      </c>
      <c r="G250" s="248">
        <v>8809942</v>
      </c>
      <c r="H250" s="248">
        <v>9157587</v>
      </c>
      <c r="I250" s="242" t="s">
        <v>867</v>
      </c>
      <c r="J250" s="242" t="s">
        <v>867</v>
      </c>
      <c r="L250" s="218">
        <v>23019</v>
      </c>
      <c r="M250" s="218">
        <v>21140</v>
      </c>
      <c r="N250" s="218">
        <v>25506</v>
      </c>
      <c r="O250" s="218">
        <v>99083</v>
      </c>
      <c r="P250" s="229">
        <v>127396</v>
      </c>
      <c r="Q250" s="218">
        <v>23019</v>
      </c>
      <c r="R250" s="218">
        <v>21140</v>
      </c>
      <c r="S250" s="218">
        <v>25506</v>
      </c>
      <c r="T250" s="218">
        <v>99083</v>
      </c>
      <c r="U250" s="218">
        <v>127396</v>
      </c>
      <c r="V250" s="1">
        <v>0.0029</v>
      </c>
      <c r="W250" s="1">
        <v>0.0026</v>
      </c>
      <c r="X250" s="1">
        <v>0.0031</v>
      </c>
      <c r="Y250" s="1">
        <v>0.0117</v>
      </c>
      <c r="Z250" s="1">
        <v>0.0145</v>
      </c>
      <c r="AB250" s="1">
        <v>0.0098</v>
      </c>
      <c r="AC250" s="1">
        <v>0.0058</v>
      </c>
      <c r="AE250" s="1">
        <v>0.0145</v>
      </c>
      <c r="AF250" s="1">
        <v>0.0074</v>
      </c>
      <c r="AG250" s="1">
        <v>0.0071</v>
      </c>
      <c r="AI250" s="1">
        <v>0.0098</v>
      </c>
      <c r="AJ250" s="218">
        <v>89744</v>
      </c>
    </row>
    <row r="251" spans="1:36" ht="12.75">
      <c r="A251" s="167">
        <v>242</v>
      </c>
      <c r="B251" s="168" t="s">
        <v>687</v>
      </c>
      <c r="C251" s="248">
        <v>16010226</v>
      </c>
      <c r="D251" s="248">
        <v>16632692</v>
      </c>
      <c r="E251" s="248">
        <v>17216993</v>
      </c>
      <c r="F251" s="248">
        <v>17941024</v>
      </c>
      <c r="G251" s="248">
        <v>19400233</v>
      </c>
      <c r="H251" s="248">
        <v>19578041</v>
      </c>
      <c r="I251" s="242" t="s">
        <v>886</v>
      </c>
      <c r="J251" s="242" t="s">
        <v>908</v>
      </c>
      <c r="L251" s="218">
        <v>222211</v>
      </c>
      <c r="M251" s="218">
        <v>165534</v>
      </c>
      <c r="N251" s="218">
        <v>293606</v>
      </c>
      <c r="O251" s="218">
        <v>227743</v>
      </c>
      <c r="P251" s="229">
        <v>187316</v>
      </c>
      <c r="Q251" s="218">
        <v>222211</v>
      </c>
      <c r="R251" s="218">
        <v>165534</v>
      </c>
      <c r="S251" s="218">
        <v>293606</v>
      </c>
      <c r="T251" s="218">
        <v>227743</v>
      </c>
      <c r="U251" s="218">
        <v>187316</v>
      </c>
      <c r="V251" s="1">
        <v>0.0139</v>
      </c>
      <c r="W251" s="1">
        <v>0.01</v>
      </c>
      <c r="X251" s="1">
        <v>0.0171</v>
      </c>
      <c r="Y251" s="1">
        <v>0.0127</v>
      </c>
      <c r="Z251" s="1">
        <v>0.0097</v>
      </c>
      <c r="AB251" s="1">
        <v>0.0132</v>
      </c>
      <c r="AC251" s="1">
        <v>0.0108</v>
      </c>
      <c r="AE251" s="1">
        <v>0.0171</v>
      </c>
      <c r="AF251" s="1">
        <v>0.0112</v>
      </c>
      <c r="AG251" s="1">
        <v>0.005900000000000001</v>
      </c>
      <c r="AI251" s="1">
        <v>0.0132</v>
      </c>
      <c r="AJ251" s="218">
        <v>258430</v>
      </c>
    </row>
    <row r="252" spans="1:36" ht="12.75">
      <c r="A252" s="167">
        <v>243</v>
      </c>
      <c r="B252" s="168" t="s">
        <v>688</v>
      </c>
      <c r="C252" s="248">
        <v>209157202</v>
      </c>
      <c r="D252" s="248">
        <v>217531004</v>
      </c>
      <c r="E252" s="248">
        <v>225137473</v>
      </c>
      <c r="F252" s="248">
        <v>235419728</v>
      </c>
      <c r="G252" s="248">
        <v>248073180</v>
      </c>
      <c r="H252" s="248">
        <v>260842479</v>
      </c>
      <c r="I252" s="242" t="s">
        <v>890</v>
      </c>
      <c r="J252" s="242" t="s">
        <v>867</v>
      </c>
      <c r="L252" s="218">
        <v>3086463</v>
      </c>
      <c r="M252" s="218">
        <v>2105938</v>
      </c>
      <c r="N252" s="218">
        <v>4653818</v>
      </c>
      <c r="O252" s="218">
        <v>6767959</v>
      </c>
      <c r="P252" s="229">
        <v>6567469</v>
      </c>
      <c r="Q252" s="218">
        <v>3086463</v>
      </c>
      <c r="R252" s="218">
        <v>2105938</v>
      </c>
      <c r="S252" s="218">
        <v>4653818</v>
      </c>
      <c r="T252" s="218">
        <v>6767959</v>
      </c>
      <c r="U252" s="218">
        <v>6567469</v>
      </c>
      <c r="V252" s="1">
        <v>0.0148</v>
      </c>
      <c r="W252" s="1">
        <v>0.0097</v>
      </c>
      <c r="X252" s="1">
        <v>0.0207</v>
      </c>
      <c r="Y252" s="1">
        <v>0.0287</v>
      </c>
      <c r="Z252" s="1">
        <v>0.0265</v>
      </c>
      <c r="AB252" s="1">
        <v>0.0253</v>
      </c>
      <c r="AC252" s="1">
        <v>0.019</v>
      </c>
      <c r="AE252" s="1">
        <v>0.0287</v>
      </c>
      <c r="AF252" s="1">
        <v>0.0236</v>
      </c>
      <c r="AG252" s="1">
        <v>0.0051</v>
      </c>
      <c r="AI252" s="1">
        <v>0.0253</v>
      </c>
      <c r="AJ252" s="218">
        <v>6599315</v>
      </c>
    </row>
    <row r="253" spans="1:36" ht="12.75">
      <c r="A253" s="167">
        <v>244</v>
      </c>
      <c r="B253" s="168" t="s">
        <v>689</v>
      </c>
      <c r="C253" s="248">
        <v>45924582</v>
      </c>
      <c r="D253" s="248">
        <v>47547872</v>
      </c>
      <c r="E253" s="248">
        <v>49138736</v>
      </c>
      <c r="F253" s="248">
        <v>50914048</v>
      </c>
      <c r="G253" s="248">
        <v>60184676</v>
      </c>
      <c r="H253" s="248">
        <v>54835650</v>
      </c>
      <c r="I253" s="242" t="s">
        <v>867</v>
      </c>
      <c r="J253" s="242" t="s">
        <v>867</v>
      </c>
      <c r="L253" s="218">
        <v>475175</v>
      </c>
      <c r="M253" s="218">
        <v>395759</v>
      </c>
      <c r="N253" s="218">
        <v>546844</v>
      </c>
      <c r="O253" s="218">
        <v>575193</v>
      </c>
      <c r="P253" s="229">
        <v>754506</v>
      </c>
      <c r="Q253" s="218">
        <v>475175</v>
      </c>
      <c r="R253" s="218">
        <v>395759</v>
      </c>
      <c r="S253" s="218">
        <v>546844</v>
      </c>
      <c r="T253" s="218">
        <v>575193</v>
      </c>
      <c r="U253" s="218">
        <v>754506</v>
      </c>
      <c r="V253" s="1">
        <v>0.0103</v>
      </c>
      <c r="W253" s="1">
        <v>0.0083</v>
      </c>
      <c r="X253" s="1">
        <v>0.0111</v>
      </c>
      <c r="Y253" s="1">
        <v>0.0113</v>
      </c>
      <c r="Z253" s="1">
        <v>0.0125</v>
      </c>
      <c r="AB253" s="1">
        <v>0.0116</v>
      </c>
      <c r="AC253" s="1">
        <v>0.0102</v>
      </c>
      <c r="AE253" s="1">
        <v>0.0125</v>
      </c>
      <c r="AF253" s="1">
        <v>0.0112</v>
      </c>
      <c r="AG253" s="1">
        <v>0.0013000000000000008</v>
      </c>
      <c r="AI253" s="1">
        <v>0.0116</v>
      </c>
      <c r="AJ253" s="218">
        <v>636094</v>
      </c>
    </row>
    <row r="254" spans="1:36" ht="12.75">
      <c r="A254" s="167">
        <v>245</v>
      </c>
      <c r="B254" s="168" t="s">
        <v>690</v>
      </c>
      <c r="C254" s="248">
        <v>24414947</v>
      </c>
      <c r="D254" s="248">
        <v>26848394</v>
      </c>
      <c r="E254" s="248">
        <v>27537444</v>
      </c>
      <c r="F254" s="248">
        <v>28718635</v>
      </c>
      <c r="G254" s="248">
        <v>32311873</v>
      </c>
      <c r="H254" s="248">
        <v>31468796</v>
      </c>
      <c r="I254" s="242" t="s">
        <v>892</v>
      </c>
      <c r="J254" s="242" t="s">
        <v>867</v>
      </c>
      <c r="L254" s="218">
        <v>1823074</v>
      </c>
      <c r="M254" s="218">
        <v>646553</v>
      </c>
      <c r="N254" s="218">
        <v>492755</v>
      </c>
      <c r="O254" s="218">
        <v>679361</v>
      </c>
      <c r="P254" s="229">
        <v>597622</v>
      </c>
      <c r="Q254" s="218">
        <v>1823074</v>
      </c>
      <c r="R254" s="218">
        <v>646553</v>
      </c>
      <c r="S254" s="218">
        <v>492755</v>
      </c>
      <c r="T254" s="218">
        <v>679361</v>
      </c>
      <c r="U254" s="218">
        <v>597622</v>
      </c>
      <c r="V254" s="1">
        <v>0.0747</v>
      </c>
      <c r="W254" s="1">
        <v>0.0241</v>
      </c>
      <c r="X254" s="1">
        <v>0.0179</v>
      </c>
      <c r="Y254" s="1">
        <v>0.0237</v>
      </c>
      <c r="Z254" s="1">
        <v>0.0185</v>
      </c>
      <c r="AB254" s="1">
        <v>0.02</v>
      </c>
      <c r="AC254" s="1">
        <v>0.02</v>
      </c>
      <c r="AE254" s="1">
        <v>0.0237</v>
      </c>
      <c r="AF254" s="1">
        <v>0.0182</v>
      </c>
      <c r="AG254" s="1">
        <v>0.005499999999999998</v>
      </c>
      <c r="AI254" s="1">
        <v>0.02</v>
      </c>
      <c r="AJ254" s="218">
        <v>629376</v>
      </c>
    </row>
    <row r="255" spans="1:36" ht="12.75">
      <c r="A255" s="167">
        <v>246</v>
      </c>
      <c r="B255" s="168" t="s">
        <v>691</v>
      </c>
      <c r="C255" s="248">
        <v>45657593</v>
      </c>
      <c r="D255" s="248">
        <v>47642938</v>
      </c>
      <c r="E255" s="248">
        <v>49746497</v>
      </c>
      <c r="F255" s="248">
        <v>51706807</v>
      </c>
      <c r="G255" s="248">
        <v>64298364</v>
      </c>
      <c r="H255" s="248">
        <v>60177149</v>
      </c>
      <c r="I255" s="242" t="s">
        <v>884</v>
      </c>
      <c r="J255" s="242" t="s">
        <v>867</v>
      </c>
      <c r="L255" s="218">
        <v>843905</v>
      </c>
      <c r="M255" s="218">
        <v>912485</v>
      </c>
      <c r="N255" s="218">
        <v>716648</v>
      </c>
      <c r="O255" s="218">
        <v>841972</v>
      </c>
      <c r="P255" s="229">
        <v>839664</v>
      </c>
      <c r="Q255" s="218">
        <v>843905</v>
      </c>
      <c r="R255" s="218">
        <v>912485</v>
      </c>
      <c r="S255" s="218">
        <v>716648</v>
      </c>
      <c r="T255" s="218">
        <v>841972</v>
      </c>
      <c r="U255" s="218">
        <v>839664</v>
      </c>
      <c r="V255" s="1">
        <v>0.0185</v>
      </c>
      <c r="W255" s="1">
        <v>0.0192</v>
      </c>
      <c r="X255" s="1">
        <v>0.0144</v>
      </c>
      <c r="Y255" s="1">
        <v>0.0163</v>
      </c>
      <c r="Z255" s="1">
        <v>0.0131</v>
      </c>
      <c r="AB255" s="1">
        <v>0.0146</v>
      </c>
      <c r="AC255" s="1">
        <v>0.0146</v>
      </c>
      <c r="AE255" s="1">
        <v>0.0163</v>
      </c>
      <c r="AF255" s="1">
        <v>0.0138</v>
      </c>
      <c r="AG255" s="1">
        <v>0.0024999999999999988</v>
      </c>
      <c r="AI255" s="1">
        <v>0.0146</v>
      </c>
      <c r="AJ255" s="218">
        <v>878586</v>
      </c>
    </row>
    <row r="256" spans="1:36" ht="12.75">
      <c r="A256" s="167">
        <v>247</v>
      </c>
      <c r="B256" s="168" t="s">
        <v>692</v>
      </c>
      <c r="C256" s="248">
        <v>18491052</v>
      </c>
      <c r="D256" s="248">
        <v>19182021</v>
      </c>
      <c r="E256" s="248">
        <v>19929273</v>
      </c>
      <c r="F256" s="248">
        <v>20635479</v>
      </c>
      <c r="G256" s="248">
        <v>21427940</v>
      </c>
      <c r="H256" s="248">
        <v>24421910</v>
      </c>
      <c r="I256" s="242" t="s">
        <v>867</v>
      </c>
      <c r="J256" s="242" t="s">
        <v>867</v>
      </c>
      <c r="L256" s="218">
        <v>228693</v>
      </c>
      <c r="M256" s="218">
        <v>267701</v>
      </c>
      <c r="N256" s="218">
        <v>207974</v>
      </c>
      <c r="O256" s="218">
        <v>276574</v>
      </c>
      <c r="P256" s="229">
        <v>342279</v>
      </c>
      <c r="Q256" s="218">
        <v>228693</v>
      </c>
      <c r="R256" s="218">
        <v>267701</v>
      </c>
      <c r="S256" s="218">
        <v>207974</v>
      </c>
      <c r="T256" s="218">
        <v>276574</v>
      </c>
      <c r="U256" s="218">
        <v>342279</v>
      </c>
      <c r="V256" s="1">
        <v>0.0124</v>
      </c>
      <c r="W256" s="1">
        <v>0.014</v>
      </c>
      <c r="X256" s="1">
        <v>0.0104</v>
      </c>
      <c r="Y256" s="1">
        <v>0.0134</v>
      </c>
      <c r="Z256" s="1">
        <v>0.016</v>
      </c>
      <c r="AB256" s="1">
        <v>0.0133</v>
      </c>
      <c r="AC256" s="1">
        <v>0.0126</v>
      </c>
      <c r="AE256" s="1">
        <v>0.016</v>
      </c>
      <c r="AF256" s="1">
        <v>0.0119</v>
      </c>
      <c r="AG256" s="1">
        <v>0.0040999999999999995</v>
      </c>
      <c r="AI256" s="1">
        <v>0.0133</v>
      </c>
      <c r="AJ256" s="218">
        <v>324811</v>
      </c>
    </row>
    <row r="257" spans="1:36" ht="12.75">
      <c r="A257" s="167">
        <v>248</v>
      </c>
      <c r="B257" s="168" t="s">
        <v>693</v>
      </c>
      <c r="C257" s="248">
        <v>70301600</v>
      </c>
      <c r="D257" s="248">
        <v>72494502</v>
      </c>
      <c r="E257" s="248">
        <v>75555755</v>
      </c>
      <c r="F257" s="248">
        <v>79270646</v>
      </c>
      <c r="G257" s="248">
        <v>82685765</v>
      </c>
      <c r="H257" s="248">
        <v>86416689</v>
      </c>
      <c r="I257" s="242" t="s">
        <v>884</v>
      </c>
      <c r="J257" s="242" t="s">
        <v>867</v>
      </c>
      <c r="L257" s="218">
        <v>435362</v>
      </c>
      <c r="M257" s="218">
        <v>1248890</v>
      </c>
      <c r="N257" s="218">
        <v>1825997</v>
      </c>
      <c r="O257" s="218">
        <v>1415191</v>
      </c>
      <c r="P257" s="229">
        <v>1663780</v>
      </c>
      <c r="Q257" s="218">
        <v>435362</v>
      </c>
      <c r="R257" s="218">
        <v>1248890</v>
      </c>
      <c r="S257" s="218">
        <v>1825997</v>
      </c>
      <c r="T257" s="218">
        <v>1415191</v>
      </c>
      <c r="U257" s="218">
        <v>1663780</v>
      </c>
      <c r="V257" s="1">
        <v>0.0062</v>
      </c>
      <c r="W257" s="1">
        <v>0.0172</v>
      </c>
      <c r="X257" s="1">
        <v>0.0242</v>
      </c>
      <c r="Y257" s="1">
        <v>0.0179</v>
      </c>
      <c r="Z257" s="1">
        <v>0.0201</v>
      </c>
      <c r="AB257" s="1">
        <v>0.0207</v>
      </c>
      <c r="AC257" s="1">
        <v>0.0184</v>
      </c>
      <c r="AE257" s="1">
        <v>0.0242</v>
      </c>
      <c r="AF257" s="1">
        <v>0.019</v>
      </c>
      <c r="AG257" s="1">
        <v>0.0052</v>
      </c>
      <c r="AI257" s="1">
        <v>0.0207</v>
      </c>
      <c r="AJ257" s="218">
        <v>1788825</v>
      </c>
    </row>
    <row r="258" spans="1:36" ht="12.75">
      <c r="A258" s="167">
        <v>249</v>
      </c>
      <c r="B258" s="168" t="s">
        <v>694</v>
      </c>
      <c r="C258" s="248">
        <v>4354099</v>
      </c>
      <c r="D258" s="248">
        <v>4488072</v>
      </c>
      <c r="E258" s="248">
        <v>4633701</v>
      </c>
      <c r="F258" s="248">
        <v>4803408</v>
      </c>
      <c r="G258" s="248">
        <v>4961053</v>
      </c>
      <c r="H258" s="248">
        <v>5131596</v>
      </c>
      <c r="I258" s="242" t="s">
        <v>867</v>
      </c>
      <c r="J258" s="242" t="s">
        <v>867</v>
      </c>
      <c r="L258" s="218">
        <v>25121</v>
      </c>
      <c r="M258" s="218">
        <v>33427</v>
      </c>
      <c r="N258" s="218">
        <v>53864</v>
      </c>
      <c r="O258" s="218">
        <v>37560</v>
      </c>
      <c r="P258" s="229">
        <v>46517</v>
      </c>
      <c r="Q258" s="218">
        <v>25121</v>
      </c>
      <c r="R258" s="218">
        <v>33427</v>
      </c>
      <c r="S258" s="218">
        <v>53864</v>
      </c>
      <c r="T258" s="218">
        <v>37560</v>
      </c>
      <c r="U258" s="218">
        <v>46517</v>
      </c>
      <c r="V258" s="1">
        <v>0.0058</v>
      </c>
      <c r="W258" s="1">
        <v>0.0074</v>
      </c>
      <c r="X258" s="1">
        <v>0.0116</v>
      </c>
      <c r="Y258" s="1">
        <v>0.0078</v>
      </c>
      <c r="Z258" s="1">
        <v>0.0094</v>
      </c>
      <c r="AB258" s="1">
        <v>0.0096</v>
      </c>
      <c r="AC258" s="1">
        <v>0.0082</v>
      </c>
      <c r="AE258" s="1">
        <v>0.0116</v>
      </c>
      <c r="AF258" s="1">
        <v>0.0086</v>
      </c>
      <c r="AG258" s="1">
        <v>0.002999999999999999</v>
      </c>
      <c r="AI258" s="1">
        <v>0.0096</v>
      </c>
      <c r="AJ258" s="218">
        <v>49263</v>
      </c>
    </row>
    <row r="259" spans="1:36" ht="12.75">
      <c r="A259" s="167">
        <v>250</v>
      </c>
      <c r="B259" s="168" t="s">
        <v>695</v>
      </c>
      <c r="C259" s="248">
        <v>9305305</v>
      </c>
      <c r="D259" s="248">
        <v>9746480</v>
      </c>
      <c r="E259" s="248">
        <v>10180936</v>
      </c>
      <c r="F259" s="248">
        <v>10611456</v>
      </c>
      <c r="G259" s="248">
        <v>11543522</v>
      </c>
      <c r="H259" s="248">
        <v>11651128</v>
      </c>
      <c r="I259" s="242" t="s">
        <v>884</v>
      </c>
      <c r="J259" s="242" t="s">
        <v>867</v>
      </c>
      <c r="L259" s="218">
        <v>208542</v>
      </c>
      <c r="M259" s="218">
        <v>190794</v>
      </c>
      <c r="N259" s="218">
        <v>175996</v>
      </c>
      <c r="O259" s="218">
        <v>316241</v>
      </c>
      <c r="P259" s="229">
        <v>198179</v>
      </c>
      <c r="Q259" s="218">
        <v>208542</v>
      </c>
      <c r="R259" s="218">
        <v>190794</v>
      </c>
      <c r="S259" s="218">
        <v>175996</v>
      </c>
      <c r="T259" s="218">
        <v>316241</v>
      </c>
      <c r="U259" s="218">
        <v>198179</v>
      </c>
      <c r="V259" s="1">
        <v>0.0224</v>
      </c>
      <c r="W259" s="1">
        <v>0.0196</v>
      </c>
      <c r="X259" s="1">
        <v>0.0173</v>
      </c>
      <c r="Y259" s="1">
        <v>0.0298</v>
      </c>
      <c r="Z259" s="1">
        <v>0.0172</v>
      </c>
      <c r="AB259" s="1">
        <v>0.0214</v>
      </c>
      <c r="AC259" s="1">
        <v>0.018</v>
      </c>
      <c r="AE259" s="1">
        <v>0.0298</v>
      </c>
      <c r="AF259" s="1">
        <v>0.0173</v>
      </c>
      <c r="AG259" s="1">
        <v>0.0125</v>
      </c>
      <c r="AI259" s="1">
        <v>0.0214</v>
      </c>
      <c r="AJ259" s="218">
        <v>249334</v>
      </c>
    </row>
    <row r="260" spans="1:36" ht="12.75">
      <c r="A260" s="167">
        <v>251</v>
      </c>
      <c r="B260" s="168" t="s">
        <v>696</v>
      </c>
      <c r="C260" s="248">
        <v>24385738</v>
      </c>
      <c r="D260" s="248">
        <v>25383879</v>
      </c>
      <c r="E260" s="248">
        <v>26775187</v>
      </c>
      <c r="F260" s="248">
        <v>27782975</v>
      </c>
      <c r="G260" s="248">
        <v>32806457</v>
      </c>
      <c r="H260" s="248">
        <v>29921077</v>
      </c>
      <c r="I260" s="242" t="s">
        <v>902</v>
      </c>
      <c r="J260" s="242" t="s">
        <v>867</v>
      </c>
      <c r="L260" s="218">
        <v>388498</v>
      </c>
      <c r="M260" s="218">
        <v>756711</v>
      </c>
      <c r="N260" s="218">
        <v>338408</v>
      </c>
      <c r="O260" s="218">
        <v>307286</v>
      </c>
      <c r="P260" s="229">
        <v>414903</v>
      </c>
      <c r="Q260" s="218">
        <v>388498</v>
      </c>
      <c r="R260" s="218">
        <v>756711</v>
      </c>
      <c r="S260" s="218">
        <v>338408</v>
      </c>
      <c r="T260" s="218">
        <v>307286</v>
      </c>
      <c r="U260" s="218">
        <v>414903</v>
      </c>
      <c r="V260" s="1">
        <v>0.0159</v>
      </c>
      <c r="W260" s="1">
        <v>0.0298</v>
      </c>
      <c r="X260" s="1">
        <v>0.0126</v>
      </c>
      <c r="Y260" s="1">
        <v>0.0111</v>
      </c>
      <c r="Z260" s="1">
        <v>0.0126</v>
      </c>
      <c r="AB260" s="1">
        <v>0.0121</v>
      </c>
      <c r="AC260" s="1">
        <v>0.0121</v>
      </c>
      <c r="AE260" s="1">
        <v>0.0126</v>
      </c>
      <c r="AF260" s="1">
        <v>0.0119</v>
      </c>
      <c r="AG260" s="1">
        <v>0.0006999999999999992</v>
      </c>
      <c r="AI260" s="1">
        <v>0.0121</v>
      </c>
      <c r="AJ260" s="218">
        <v>362045</v>
      </c>
    </row>
    <row r="261" spans="1:36" ht="12.75">
      <c r="A261" s="167">
        <v>252</v>
      </c>
      <c r="B261" s="168" t="s">
        <v>697</v>
      </c>
      <c r="C261" s="248">
        <v>15897244</v>
      </c>
      <c r="D261" s="248">
        <v>16477427</v>
      </c>
      <c r="E261" s="248">
        <v>17041512</v>
      </c>
      <c r="F261" s="248">
        <v>17721421</v>
      </c>
      <c r="G261" s="248">
        <v>21332185</v>
      </c>
      <c r="H261" s="248">
        <v>18994428</v>
      </c>
      <c r="I261" s="242" t="s">
        <v>867</v>
      </c>
      <c r="J261" s="242" t="s">
        <v>867</v>
      </c>
      <c r="L261" s="218">
        <v>182752</v>
      </c>
      <c r="M261" s="218">
        <v>135571</v>
      </c>
      <c r="N261" s="218">
        <v>253872</v>
      </c>
      <c r="O261" s="218">
        <v>205864</v>
      </c>
      <c r="P261" s="229">
        <v>164850</v>
      </c>
      <c r="Q261" s="218">
        <v>182752</v>
      </c>
      <c r="R261" s="218">
        <v>135571</v>
      </c>
      <c r="S261" s="218">
        <v>253872</v>
      </c>
      <c r="T261" s="218">
        <v>205864</v>
      </c>
      <c r="U261" s="218">
        <v>164850</v>
      </c>
      <c r="V261" s="1">
        <v>0.0115</v>
      </c>
      <c r="W261" s="1">
        <v>0.0082</v>
      </c>
      <c r="X261" s="1">
        <v>0.0149</v>
      </c>
      <c r="Y261" s="1">
        <v>0.0116</v>
      </c>
      <c r="Z261" s="1">
        <v>0.0077</v>
      </c>
      <c r="AB261" s="1">
        <v>0.0114</v>
      </c>
      <c r="AC261" s="1">
        <v>0.0092</v>
      </c>
      <c r="AE261" s="1">
        <v>0.0149</v>
      </c>
      <c r="AF261" s="1">
        <v>0.0097</v>
      </c>
      <c r="AG261" s="1">
        <v>0.0052</v>
      </c>
      <c r="AI261" s="1">
        <v>0.0114</v>
      </c>
      <c r="AJ261" s="218">
        <v>216536</v>
      </c>
    </row>
    <row r="262" spans="1:36" ht="12.75">
      <c r="A262" s="167">
        <v>253</v>
      </c>
      <c r="B262" s="168" t="s">
        <v>698</v>
      </c>
      <c r="C262" s="248">
        <v>3127847</v>
      </c>
      <c r="D262" s="248">
        <v>3243190</v>
      </c>
      <c r="E262" s="248">
        <v>3368969</v>
      </c>
      <c r="F262" s="248">
        <v>3466267</v>
      </c>
      <c r="G262" s="248">
        <v>3574066</v>
      </c>
      <c r="H262" s="248">
        <v>4248259</v>
      </c>
      <c r="I262" s="242" t="s">
        <v>888</v>
      </c>
      <c r="J262" s="242" t="s">
        <v>867</v>
      </c>
      <c r="L262" s="218">
        <v>37147</v>
      </c>
      <c r="M262" s="218">
        <v>44699</v>
      </c>
      <c r="N262" s="218">
        <v>13074</v>
      </c>
      <c r="O262" s="218">
        <v>21142</v>
      </c>
      <c r="P262" s="229">
        <v>584841</v>
      </c>
      <c r="Q262" s="218">
        <v>37147</v>
      </c>
      <c r="R262" s="218">
        <v>44699</v>
      </c>
      <c r="S262" s="218">
        <v>13074</v>
      </c>
      <c r="T262" s="218">
        <v>21142</v>
      </c>
      <c r="U262" s="218">
        <v>584841</v>
      </c>
      <c r="V262" s="1">
        <v>0.0119</v>
      </c>
      <c r="W262" s="1">
        <v>0.0138</v>
      </c>
      <c r="X262" s="1">
        <v>0.0039</v>
      </c>
      <c r="Y262" s="1">
        <v>0.0061</v>
      </c>
      <c r="Z262" s="1">
        <v>0.1636</v>
      </c>
      <c r="AB262" s="1">
        <v>0.0579</v>
      </c>
      <c r="AC262" s="1">
        <v>0.0079</v>
      </c>
      <c r="AE262" s="1">
        <v>0.1636</v>
      </c>
      <c r="AF262" s="1">
        <v>0.005</v>
      </c>
      <c r="AG262" s="1">
        <v>0.1586</v>
      </c>
      <c r="AI262" s="1">
        <v>0.0079</v>
      </c>
      <c r="AJ262" s="218">
        <v>33561</v>
      </c>
    </row>
    <row r="263" spans="1:36" ht="12.75">
      <c r="A263" s="167">
        <v>254</v>
      </c>
      <c r="B263" s="168" t="s">
        <v>699</v>
      </c>
      <c r="C263" s="248">
        <v>10756821</v>
      </c>
      <c r="D263" s="248">
        <v>11429854</v>
      </c>
      <c r="E263" s="248">
        <v>11899227</v>
      </c>
      <c r="F263" s="248">
        <v>12321212</v>
      </c>
      <c r="G263" s="248">
        <v>14134907</v>
      </c>
      <c r="H263" s="248">
        <v>13218974</v>
      </c>
      <c r="I263" s="242" t="s">
        <v>896</v>
      </c>
      <c r="J263" s="242" t="s">
        <v>867</v>
      </c>
      <c r="L263" s="218">
        <v>404113</v>
      </c>
      <c r="M263" s="218">
        <v>183627</v>
      </c>
      <c r="N263" s="218">
        <v>124504</v>
      </c>
      <c r="O263" s="218">
        <v>145345</v>
      </c>
      <c r="P263" s="229">
        <v>125022</v>
      </c>
      <c r="Q263" s="218">
        <v>404113</v>
      </c>
      <c r="R263" s="218">
        <v>183627</v>
      </c>
      <c r="S263" s="218">
        <v>124504</v>
      </c>
      <c r="T263" s="218">
        <v>145345</v>
      </c>
      <c r="U263" s="218">
        <v>125022</v>
      </c>
      <c r="V263" s="1">
        <v>0.0376</v>
      </c>
      <c r="W263" s="1">
        <v>0.0161</v>
      </c>
      <c r="X263" s="1">
        <v>0.0105</v>
      </c>
      <c r="Y263" s="1">
        <v>0.0118</v>
      </c>
      <c r="Z263" s="1">
        <v>0.0088</v>
      </c>
      <c r="AB263" s="1">
        <v>0.0104</v>
      </c>
      <c r="AC263" s="1">
        <v>0.0104</v>
      </c>
      <c r="AE263" s="1">
        <v>0.0118</v>
      </c>
      <c r="AF263" s="1">
        <v>0.0097</v>
      </c>
      <c r="AG263" s="1">
        <v>0.0020999999999999994</v>
      </c>
      <c r="AI263" s="1">
        <v>0.0104</v>
      </c>
      <c r="AJ263" s="218">
        <v>137477</v>
      </c>
    </row>
    <row r="264" spans="1:36" ht="12.75">
      <c r="A264" s="167">
        <v>255</v>
      </c>
      <c r="B264" s="168" t="s">
        <v>700</v>
      </c>
      <c r="C264" s="248">
        <v>1239587</v>
      </c>
      <c r="D264" s="248">
        <v>1287501</v>
      </c>
      <c r="E264" s="248">
        <v>1331894</v>
      </c>
      <c r="F264" s="248">
        <v>1383683</v>
      </c>
      <c r="G264" s="248">
        <v>1626301</v>
      </c>
      <c r="H264" s="248">
        <v>0</v>
      </c>
      <c r="I264" s="242" t="s">
        <v>867</v>
      </c>
      <c r="J264" s="242" t="s">
        <v>867</v>
      </c>
      <c r="L264" s="218">
        <v>16924</v>
      </c>
      <c r="M264" s="218">
        <v>12205</v>
      </c>
      <c r="N264" s="218">
        <v>18492</v>
      </c>
      <c r="O264" s="218">
        <v>21064</v>
      </c>
      <c r="P264" s="229">
        <v>0</v>
      </c>
      <c r="Q264" s="218">
        <v>16924</v>
      </c>
      <c r="R264" s="218">
        <v>12205</v>
      </c>
      <c r="S264" s="218">
        <v>18492</v>
      </c>
      <c r="T264" s="218">
        <v>21064</v>
      </c>
      <c r="U264" s="218">
        <v>0</v>
      </c>
      <c r="V264" s="1">
        <v>0.0137</v>
      </c>
      <c r="W264" s="1">
        <v>0.0095</v>
      </c>
      <c r="X264" s="1">
        <v>0.0139</v>
      </c>
      <c r="Y264" s="1">
        <v>0.0152</v>
      </c>
      <c r="Z264" s="1">
        <v>0</v>
      </c>
      <c r="AB264" s="1">
        <v>0.0129</v>
      </c>
      <c r="AC264" s="1">
        <v>0.0124</v>
      </c>
      <c r="AE264" s="1">
        <v>0.0152</v>
      </c>
      <c r="AF264" s="1">
        <v>0.0117</v>
      </c>
      <c r="AG264" s="1">
        <v>0.0034999999999999996</v>
      </c>
      <c r="AI264" s="1">
        <v>0.0129</v>
      </c>
      <c r="AJ264" s="218">
        <v>19271</v>
      </c>
    </row>
    <row r="265" spans="1:36" ht="12.75">
      <c r="A265" s="167">
        <v>256</v>
      </c>
      <c r="B265" s="168" t="s">
        <v>701</v>
      </c>
      <c r="C265" s="248">
        <v>2874024</v>
      </c>
      <c r="D265" s="248">
        <v>2964157</v>
      </c>
      <c r="E265" s="248">
        <v>3079079</v>
      </c>
      <c r="F265" s="248">
        <v>3190966</v>
      </c>
      <c r="G265" s="248">
        <v>3319384</v>
      </c>
      <c r="H265" s="248">
        <v>3427807</v>
      </c>
      <c r="I265" s="242" t="s">
        <v>884</v>
      </c>
      <c r="J265" s="242" t="s">
        <v>867</v>
      </c>
      <c r="L265" s="218">
        <v>18282</v>
      </c>
      <c r="M265" s="218">
        <v>40818</v>
      </c>
      <c r="N265" s="218">
        <v>32437</v>
      </c>
      <c r="O265" s="218">
        <v>48644</v>
      </c>
      <c r="P265" s="229">
        <v>25438</v>
      </c>
      <c r="Q265" s="218">
        <v>18282</v>
      </c>
      <c r="R265" s="218">
        <v>40818</v>
      </c>
      <c r="S265" s="218">
        <v>32437</v>
      </c>
      <c r="T265" s="218">
        <v>48644</v>
      </c>
      <c r="U265" s="218">
        <v>25438</v>
      </c>
      <c r="V265" s="1">
        <v>0.0064</v>
      </c>
      <c r="W265" s="1">
        <v>0.0138</v>
      </c>
      <c r="X265" s="1">
        <v>0.0105</v>
      </c>
      <c r="Y265" s="1">
        <v>0.0152</v>
      </c>
      <c r="Z265" s="1">
        <v>0.0077</v>
      </c>
      <c r="AB265" s="1">
        <v>0.0111</v>
      </c>
      <c r="AC265" s="1">
        <v>0.0107</v>
      </c>
      <c r="AE265" s="1">
        <v>0.0152</v>
      </c>
      <c r="AF265" s="1">
        <v>0.0091</v>
      </c>
      <c r="AG265" s="1">
        <v>0.0060999999999999995</v>
      </c>
      <c r="AI265" s="1">
        <v>0.0111</v>
      </c>
      <c r="AJ265" s="218">
        <v>38049</v>
      </c>
    </row>
    <row r="266" spans="1:36" ht="12.75">
      <c r="A266" s="167">
        <v>257</v>
      </c>
      <c r="B266" s="168" t="s">
        <v>702</v>
      </c>
      <c r="C266" s="248">
        <v>10861492</v>
      </c>
      <c r="D266" s="248">
        <v>11396232</v>
      </c>
      <c r="E266" s="248">
        <v>11991001</v>
      </c>
      <c r="F266" s="248">
        <v>12561606</v>
      </c>
      <c r="G266" s="248">
        <v>13793222</v>
      </c>
      <c r="H266" s="248">
        <v>14272876</v>
      </c>
      <c r="I266" s="242" t="s">
        <v>902</v>
      </c>
      <c r="J266" s="242" t="s">
        <v>867</v>
      </c>
      <c r="L266" s="218">
        <v>263203</v>
      </c>
      <c r="M266" s="218">
        <v>309022</v>
      </c>
      <c r="N266" s="218">
        <v>259886</v>
      </c>
      <c r="O266" s="218">
        <v>558610</v>
      </c>
      <c r="P266" s="229">
        <v>486071</v>
      </c>
      <c r="Q266" s="218">
        <v>263203</v>
      </c>
      <c r="R266" s="218">
        <v>309022</v>
      </c>
      <c r="S266" s="218">
        <v>259886</v>
      </c>
      <c r="T266" s="218">
        <v>558610</v>
      </c>
      <c r="U266" s="218">
        <v>486071</v>
      </c>
      <c r="V266" s="1">
        <v>0.0242</v>
      </c>
      <c r="W266" s="1">
        <v>0.0271</v>
      </c>
      <c r="X266" s="1">
        <v>0.0217</v>
      </c>
      <c r="Y266" s="1">
        <v>0.0445</v>
      </c>
      <c r="Z266" s="1">
        <v>0.0352</v>
      </c>
      <c r="AB266" s="1">
        <v>0.0338</v>
      </c>
      <c r="AC266" s="1">
        <v>0.028</v>
      </c>
      <c r="AE266" s="1">
        <v>0.0445</v>
      </c>
      <c r="AF266" s="1">
        <v>0.0285</v>
      </c>
      <c r="AG266" s="1">
        <v>0.015999999999999997</v>
      </c>
      <c r="AI266" s="1">
        <v>0.0338</v>
      </c>
      <c r="AJ266" s="218">
        <v>482423</v>
      </c>
    </row>
    <row r="267" spans="1:36" ht="12.75">
      <c r="A267" s="167">
        <v>258</v>
      </c>
      <c r="B267" s="168" t="s">
        <v>703</v>
      </c>
      <c r="C267" s="248">
        <v>80587733</v>
      </c>
      <c r="D267" s="248">
        <v>83270410</v>
      </c>
      <c r="E267" s="248">
        <v>86548205</v>
      </c>
      <c r="F267" s="248">
        <v>90563116</v>
      </c>
      <c r="G267" s="248">
        <v>95321556</v>
      </c>
      <c r="H267" s="248">
        <v>136761707</v>
      </c>
      <c r="I267" s="242" t="s">
        <v>884</v>
      </c>
      <c r="J267" s="242" t="s">
        <v>867</v>
      </c>
      <c r="L267" s="218">
        <v>667984</v>
      </c>
      <c r="M267" s="218">
        <v>1196035</v>
      </c>
      <c r="N267" s="218">
        <v>1851206</v>
      </c>
      <c r="O267" s="218">
        <v>2494362</v>
      </c>
      <c r="P267" s="229">
        <v>1500919</v>
      </c>
      <c r="Q267" s="218">
        <v>667984</v>
      </c>
      <c r="R267" s="218">
        <v>1196035</v>
      </c>
      <c r="S267" s="218">
        <v>1851206</v>
      </c>
      <c r="T267" s="218">
        <v>2494362</v>
      </c>
      <c r="U267" s="218">
        <v>1500919</v>
      </c>
      <c r="V267" s="1">
        <v>0.0083</v>
      </c>
      <c r="W267" s="1">
        <v>0.0144</v>
      </c>
      <c r="X267" s="1">
        <v>0.0214</v>
      </c>
      <c r="Y267" s="1">
        <v>0.0275</v>
      </c>
      <c r="Z267" s="1">
        <v>0.0157</v>
      </c>
      <c r="AB267" s="1">
        <v>0.0215</v>
      </c>
      <c r="AC267" s="1">
        <v>0.0172</v>
      </c>
      <c r="AE267" s="1">
        <v>0.0275</v>
      </c>
      <c r="AF267" s="1">
        <v>0.0186</v>
      </c>
      <c r="AG267" s="1">
        <v>0.008900000000000002</v>
      </c>
      <c r="AI267" s="1">
        <v>0.0215</v>
      </c>
      <c r="AJ267" s="218">
        <v>2132989</v>
      </c>
    </row>
    <row r="268" spans="1:36" ht="12.75">
      <c r="A268" s="167">
        <v>259</v>
      </c>
      <c r="B268" s="168" t="s">
        <v>704</v>
      </c>
      <c r="C268" s="248">
        <v>16261440</v>
      </c>
      <c r="D268" s="248">
        <v>16949641</v>
      </c>
      <c r="E268" s="248">
        <v>17808114</v>
      </c>
      <c r="F268" s="248">
        <v>18562229</v>
      </c>
      <c r="G268" s="248">
        <v>19427399</v>
      </c>
      <c r="H268" s="248">
        <v>20232635</v>
      </c>
      <c r="I268" s="242" t="s">
        <v>867</v>
      </c>
      <c r="J268" s="242" t="s">
        <v>867</v>
      </c>
      <c r="L268" s="218">
        <v>281665</v>
      </c>
      <c r="M268" s="218">
        <v>434732</v>
      </c>
      <c r="N268" s="218">
        <v>308912</v>
      </c>
      <c r="O268" s="218">
        <v>401114</v>
      </c>
      <c r="P268" s="229">
        <v>319551</v>
      </c>
      <c r="Q268" s="218">
        <v>281665</v>
      </c>
      <c r="R268" s="218">
        <v>434732</v>
      </c>
      <c r="S268" s="218">
        <v>308912</v>
      </c>
      <c r="T268" s="218">
        <v>401114</v>
      </c>
      <c r="U268" s="218">
        <v>319551</v>
      </c>
      <c r="V268" s="1">
        <v>0.0173</v>
      </c>
      <c r="W268" s="1">
        <v>0.0256</v>
      </c>
      <c r="X268" s="1">
        <v>0.0173</v>
      </c>
      <c r="Y268" s="1">
        <v>0.0216</v>
      </c>
      <c r="Z268" s="1">
        <v>0.0164</v>
      </c>
      <c r="AB268" s="1">
        <v>0.0184</v>
      </c>
      <c r="AC268" s="1">
        <v>0.0184</v>
      </c>
      <c r="AE268" s="1">
        <v>0.0216</v>
      </c>
      <c r="AF268" s="1">
        <v>0.0169</v>
      </c>
      <c r="AG268" s="1">
        <v>0.004700000000000003</v>
      </c>
      <c r="AI268" s="1">
        <v>0.0184</v>
      </c>
      <c r="AJ268" s="218">
        <v>372280</v>
      </c>
    </row>
    <row r="269" spans="1:36" ht="12.75">
      <c r="A269" s="167">
        <v>260</v>
      </c>
      <c r="B269" s="168" t="s">
        <v>705</v>
      </c>
      <c r="C269" s="248">
        <v>2678232</v>
      </c>
      <c r="D269" s="248">
        <v>2767331</v>
      </c>
      <c r="E269" s="248">
        <v>2852760</v>
      </c>
      <c r="F269" s="248">
        <v>2935167</v>
      </c>
      <c r="G269" s="248">
        <v>3018886</v>
      </c>
      <c r="H269" s="248">
        <v>3125227</v>
      </c>
      <c r="I269" s="242" t="s">
        <v>884</v>
      </c>
      <c r="J269" s="242" t="s">
        <v>867</v>
      </c>
      <c r="L269" s="218">
        <v>22143</v>
      </c>
      <c r="M269" s="218">
        <v>16246</v>
      </c>
      <c r="N269" s="218">
        <v>11088</v>
      </c>
      <c r="O269" s="218">
        <v>10340</v>
      </c>
      <c r="P269" s="229">
        <v>30869</v>
      </c>
      <c r="Q269" s="218">
        <v>22143</v>
      </c>
      <c r="R269" s="218">
        <v>16246</v>
      </c>
      <c r="S269" s="218">
        <v>11088</v>
      </c>
      <c r="T269" s="218">
        <v>10340</v>
      </c>
      <c r="U269" s="218">
        <v>30869</v>
      </c>
      <c r="V269" s="1">
        <v>0.0083</v>
      </c>
      <c r="W269" s="1">
        <v>0.0059</v>
      </c>
      <c r="X269" s="1">
        <v>0.0039</v>
      </c>
      <c r="Y269" s="1">
        <v>0.0035</v>
      </c>
      <c r="Z269" s="1">
        <v>0.0102</v>
      </c>
      <c r="AB269" s="1">
        <v>0.0059</v>
      </c>
      <c r="AC269" s="1">
        <v>0.0044</v>
      </c>
      <c r="AE269" s="1">
        <v>0.0102</v>
      </c>
      <c r="AF269" s="1">
        <v>0.0037</v>
      </c>
      <c r="AG269" s="1">
        <v>0.006500000000000001</v>
      </c>
      <c r="AI269" s="1">
        <v>0.0059</v>
      </c>
      <c r="AJ269" s="218">
        <v>18439</v>
      </c>
    </row>
    <row r="270" spans="1:36" ht="12.75">
      <c r="A270" s="167">
        <v>261</v>
      </c>
      <c r="B270" s="168" t="s">
        <v>706</v>
      </c>
      <c r="C270" s="248">
        <v>43107184</v>
      </c>
      <c r="D270" s="248">
        <v>44910186</v>
      </c>
      <c r="E270" s="248">
        <v>46684096</v>
      </c>
      <c r="F270" s="248">
        <v>48411748</v>
      </c>
      <c r="G270" s="248">
        <v>58584945</v>
      </c>
      <c r="H270" s="248">
        <v>52505265</v>
      </c>
      <c r="I270" s="242" t="s">
        <v>888</v>
      </c>
      <c r="J270" s="242" t="s">
        <v>867</v>
      </c>
      <c r="L270" s="218">
        <v>725323</v>
      </c>
      <c r="M270" s="218">
        <v>651155</v>
      </c>
      <c r="N270" s="218">
        <v>560550</v>
      </c>
      <c r="O270" s="218">
        <v>1022046</v>
      </c>
      <c r="P270" s="229">
        <v>595074</v>
      </c>
      <c r="Q270" s="218">
        <v>725323</v>
      </c>
      <c r="R270" s="218">
        <v>651155</v>
      </c>
      <c r="S270" s="218">
        <v>560550</v>
      </c>
      <c r="T270" s="218">
        <v>1022046</v>
      </c>
      <c r="U270" s="218">
        <v>595074</v>
      </c>
      <c r="V270" s="1">
        <v>0.0168</v>
      </c>
      <c r="W270" s="1">
        <v>0.0145</v>
      </c>
      <c r="X270" s="1">
        <v>0.012</v>
      </c>
      <c r="Y270" s="1">
        <v>0.0211</v>
      </c>
      <c r="Z270" s="1">
        <v>0.0102</v>
      </c>
      <c r="AB270" s="1">
        <v>0.0144</v>
      </c>
      <c r="AC270" s="1">
        <v>0.0122</v>
      </c>
      <c r="AE270" s="1">
        <v>0.0211</v>
      </c>
      <c r="AF270" s="1">
        <v>0.0111</v>
      </c>
      <c r="AG270" s="1">
        <v>0.01</v>
      </c>
      <c r="AI270" s="1">
        <v>0.0144</v>
      </c>
      <c r="AJ270" s="218">
        <v>756076</v>
      </c>
    </row>
    <row r="271" spans="1:36" ht="12.75">
      <c r="A271" s="167">
        <v>262</v>
      </c>
      <c r="B271" s="168" t="s">
        <v>707</v>
      </c>
      <c r="C271" s="248">
        <v>53223623</v>
      </c>
      <c r="D271" s="248">
        <v>56139325</v>
      </c>
      <c r="E271" s="248">
        <v>58020770</v>
      </c>
      <c r="F271" s="248">
        <v>60215392</v>
      </c>
      <c r="G271" s="248">
        <v>62519141</v>
      </c>
      <c r="H271" s="248">
        <v>64944694</v>
      </c>
      <c r="I271" s="242" t="s">
        <v>884</v>
      </c>
      <c r="J271" s="242" t="s">
        <v>867</v>
      </c>
      <c r="L271" s="218">
        <v>1585111</v>
      </c>
      <c r="M271" s="218">
        <v>477878</v>
      </c>
      <c r="N271" s="218">
        <v>744103</v>
      </c>
      <c r="O271" s="218">
        <v>792016</v>
      </c>
      <c r="P271" s="229">
        <v>862574</v>
      </c>
      <c r="Q271" s="218">
        <v>1585111</v>
      </c>
      <c r="R271" s="218">
        <v>477878</v>
      </c>
      <c r="S271" s="218">
        <v>744103</v>
      </c>
      <c r="T271" s="218">
        <v>792016</v>
      </c>
      <c r="U271" s="218">
        <v>862574</v>
      </c>
      <c r="V271" s="1">
        <v>0.0298</v>
      </c>
      <c r="W271" s="1">
        <v>0.0085</v>
      </c>
      <c r="X271" s="1">
        <v>0.0128</v>
      </c>
      <c r="Y271" s="1">
        <v>0.0132</v>
      </c>
      <c r="Z271" s="1">
        <v>0.0138</v>
      </c>
      <c r="AB271" s="1">
        <v>0.0133</v>
      </c>
      <c r="AC271" s="1">
        <v>0.0115</v>
      </c>
      <c r="AE271" s="1">
        <v>0.0138</v>
      </c>
      <c r="AF271" s="1">
        <v>0.013</v>
      </c>
      <c r="AG271" s="1">
        <v>0.0008000000000000004</v>
      </c>
      <c r="AI271" s="1">
        <v>0.0133</v>
      </c>
      <c r="AJ271" s="218">
        <v>863764</v>
      </c>
    </row>
    <row r="272" spans="1:36" ht="12.75">
      <c r="A272" s="167">
        <v>263</v>
      </c>
      <c r="B272" s="168" t="s">
        <v>708</v>
      </c>
      <c r="C272" s="248">
        <v>976328</v>
      </c>
      <c r="D272" s="248">
        <v>1019141</v>
      </c>
      <c r="E272" s="248">
        <v>1076901</v>
      </c>
      <c r="F272" s="248">
        <v>1113216</v>
      </c>
      <c r="G272" s="248">
        <v>1383657</v>
      </c>
      <c r="H272" s="248">
        <v>1202874</v>
      </c>
      <c r="I272" s="242" t="s">
        <v>867</v>
      </c>
      <c r="J272" s="242" t="s">
        <v>867</v>
      </c>
      <c r="L272" s="218">
        <v>12515</v>
      </c>
      <c r="M272" s="218">
        <v>30667</v>
      </c>
      <c r="N272" s="218">
        <v>9392</v>
      </c>
      <c r="O272" s="218">
        <v>16473</v>
      </c>
      <c r="P272" s="229">
        <v>16417</v>
      </c>
      <c r="Q272" s="218">
        <v>12515</v>
      </c>
      <c r="R272" s="218">
        <v>30667</v>
      </c>
      <c r="S272" s="218">
        <v>9392</v>
      </c>
      <c r="T272" s="218">
        <v>16473</v>
      </c>
      <c r="U272" s="218">
        <v>16417</v>
      </c>
      <c r="V272" s="1">
        <v>0.0128</v>
      </c>
      <c r="W272" s="1">
        <v>0.0301</v>
      </c>
      <c r="X272" s="1">
        <v>0.0087</v>
      </c>
      <c r="Y272" s="1">
        <v>0.0148</v>
      </c>
      <c r="Z272" s="1">
        <v>0.0119</v>
      </c>
      <c r="AB272" s="1">
        <v>0.0118</v>
      </c>
      <c r="AC272" s="1">
        <v>0.0118</v>
      </c>
      <c r="AE272" s="1">
        <v>0.0148</v>
      </c>
      <c r="AF272" s="1">
        <v>0.0103</v>
      </c>
      <c r="AG272" s="1">
        <v>0.0045000000000000005</v>
      </c>
      <c r="AI272" s="1">
        <v>0.0118</v>
      </c>
      <c r="AJ272" s="218">
        <v>14194</v>
      </c>
    </row>
    <row r="273" spans="1:36" ht="12.75">
      <c r="A273" s="167">
        <v>264</v>
      </c>
      <c r="B273" s="168" t="s">
        <v>709</v>
      </c>
      <c r="C273" s="248">
        <v>41772936</v>
      </c>
      <c r="D273" s="248">
        <v>43380956</v>
      </c>
      <c r="E273" s="248">
        <v>44998195</v>
      </c>
      <c r="F273" s="248">
        <v>46631722</v>
      </c>
      <c r="G273" s="248">
        <v>55646272</v>
      </c>
      <c r="H273" s="248">
        <v>50415801</v>
      </c>
      <c r="I273" s="242" t="s">
        <v>888</v>
      </c>
      <c r="J273" s="242" t="s">
        <v>867</v>
      </c>
      <c r="L273" s="218">
        <v>563697</v>
      </c>
      <c r="M273" s="218">
        <v>532715</v>
      </c>
      <c r="N273" s="218">
        <v>508572</v>
      </c>
      <c r="O273" s="218">
        <v>572266</v>
      </c>
      <c r="P273" s="229">
        <v>836775</v>
      </c>
      <c r="Q273" s="218">
        <v>563697</v>
      </c>
      <c r="R273" s="218">
        <v>532715</v>
      </c>
      <c r="S273" s="218">
        <v>508572</v>
      </c>
      <c r="T273" s="218">
        <v>572266</v>
      </c>
      <c r="U273" s="218">
        <v>836775</v>
      </c>
      <c r="V273" s="1">
        <v>0.0135</v>
      </c>
      <c r="W273" s="1">
        <v>0.0123</v>
      </c>
      <c r="X273" s="1">
        <v>0.0113</v>
      </c>
      <c r="Y273" s="1">
        <v>0.0123</v>
      </c>
      <c r="Z273" s="1">
        <v>0.015</v>
      </c>
      <c r="AB273" s="1">
        <v>0.0129</v>
      </c>
      <c r="AC273" s="1">
        <v>0.012</v>
      </c>
      <c r="AE273" s="1">
        <v>0.015</v>
      </c>
      <c r="AF273" s="1">
        <v>0.0118</v>
      </c>
      <c r="AG273" s="1">
        <v>0.0031999999999999997</v>
      </c>
      <c r="AI273" s="1">
        <v>0.0129</v>
      </c>
      <c r="AJ273" s="218">
        <v>650364</v>
      </c>
    </row>
    <row r="274" spans="1:36" ht="12.75">
      <c r="A274" s="167">
        <v>265</v>
      </c>
      <c r="B274" s="168" t="s">
        <v>710</v>
      </c>
      <c r="C274" s="248">
        <v>32442560</v>
      </c>
      <c r="D274" s="248">
        <v>33762555</v>
      </c>
      <c r="E274" s="248">
        <v>35313054</v>
      </c>
      <c r="F274" s="248">
        <v>36955455</v>
      </c>
      <c r="G274" s="248">
        <v>38770631</v>
      </c>
      <c r="H274" s="248">
        <v>40656429</v>
      </c>
      <c r="I274" s="242" t="s">
        <v>885</v>
      </c>
      <c r="J274" s="242" t="s">
        <v>867</v>
      </c>
      <c r="L274" s="218">
        <v>508931</v>
      </c>
      <c r="M274" s="218">
        <v>706435</v>
      </c>
      <c r="N274" s="218">
        <v>759167</v>
      </c>
      <c r="O274" s="218">
        <v>891290</v>
      </c>
      <c r="P274" s="229">
        <v>916532</v>
      </c>
      <c r="Q274" s="218">
        <v>508931</v>
      </c>
      <c r="R274" s="218">
        <v>706435</v>
      </c>
      <c r="S274" s="218">
        <v>759167</v>
      </c>
      <c r="T274" s="218">
        <v>891290</v>
      </c>
      <c r="U274" s="218">
        <v>916532</v>
      </c>
      <c r="V274" s="1">
        <v>0.0157</v>
      </c>
      <c r="W274" s="1">
        <v>0.0209</v>
      </c>
      <c r="X274" s="1">
        <v>0.0215</v>
      </c>
      <c r="Y274" s="1">
        <v>0.0241</v>
      </c>
      <c r="Z274" s="1">
        <v>0.0236</v>
      </c>
      <c r="AB274" s="1">
        <v>0.0231</v>
      </c>
      <c r="AC274" s="1">
        <v>0.022</v>
      </c>
      <c r="AE274" s="1">
        <v>0.0241</v>
      </c>
      <c r="AF274" s="1">
        <v>0.0226</v>
      </c>
      <c r="AG274" s="1">
        <v>0.0015000000000000013</v>
      </c>
      <c r="AI274" s="1">
        <v>0.0231</v>
      </c>
      <c r="AJ274" s="218">
        <v>939164</v>
      </c>
    </row>
    <row r="275" spans="1:36" ht="26.25">
      <c r="A275" s="167">
        <v>266</v>
      </c>
      <c r="B275" s="168" t="s">
        <v>711</v>
      </c>
      <c r="C275" s="248">
        <v>45358228</v>
      </c>
      <c r="D275" s="248">
        <v>46941849</v>
      </c>
      <c r="E275" s="248">
        <v>48553616</v>
      </c>
      <c r="F275" s="248">
        <v>50221633</v>
      </c>
      <c r="G275" s="248">
        <v>64067988</v>
      </c>
      <c r="H275" s="248">
        <v>53987495</v>
      </c>
      <c r="I275" s="242" t="s">
        <v>899</v>
      </c>
      <c r="J275" s="242" t="s">
        <v>925</v>
      </c>
      <c r="L275" s="218">
        <v>449665</v>
      </c>
      <c r="M275" s="218">
        <v>438221</v>
      </c>
      <c r="N275" s="218">
        <v>453829</v>
      </c>
      <c r="O275" s="218">
        <v>717710</v>
      </c>
      <c r="P275" s="229">
        <v>487739</v>
      </c>
      <c r="Q275" s="218">
        <v>449665</v>
      </c>
      <c r="R275" s="218">
        <v>438221</v>
      </c>
      <c r="S275" s="218">
        <v>453829</v>
      </c>
      <c r="T275" s="218">
        <v>717710</v>
      </c>
      <c r="U275" s="218">
        <v>487739</v>
      </c>
      <c r="V275" s="1">
        <v>0.0099</v>
      </c>
      <c r="W275" s="1">
        <v>0.0093</v>
      </c>
      <c r="X275" s="1">
        <v>0.0093</v>
      </c>
      <c r="Y275" s="1">
        <v>0.0143</v>
      </c>
      <c r="Z275" s="1">
        <v>0.0076</v>
      </c>
      <c r="AB275" s="1">
        <v>0.0104</v>
      </c>
      <c r="AC275" s="1">
        <v>0.0087</v>
      </c>
      <c r="AE275" s="1">
        <v>0.0143</v>
      </c>
      <c r="AF275" s="1">
        <v>0.0085</v>
      </c>
      <c r="AG275" s="1">
        <v>0.0058</v>
      </c>
      <c r="AI275" s="1">
        <v>0.0104</v>
      </c>
      <c r="AJ275" s="218">
        <v>561470</v>
      </c>
    </row>
    <row r="276" spans="1:36" ht="12.75">
      <c r="A276" s="167">
        <v>267</v>
      </c>
      <c r="B276" s="168" t="s">
        <v>712</v>
      </c>
      <c r="C276" s="248">
        <v>8372600</v>
      </c>
      <c r="D276" s="248">
        <v>8657716</v>
      </c>
      <c r="E276" s="248">
        <v>9031419</v>
      </c>
      <c r="F276" s="248">
        <v>9321862</v>
      </c>
      <c r="G276" s="248">
        <v>10015988</v>
      </c>
      <c r="H276" s="248">
        <v>10052845</v>
      </c>
      <c r="I276" s="242" t="s">
        <v>885</v>
      </c>
      <c r="J276" s="242" t="s">
        <v>867</v>
      </c>
      <c r="L276" s="218">
        <v>75801</v>
      </c>
      <c r="M276" s="218">
        <v>157260</v>
      </c>
      <c r="N276" s="218">
        <v>64658</v>
      </c>
      <c r="O276" s="218">
        <v>128841</v>
      </c>
      <c r="P276" s="229">
        <v>127001</v>
      </c>
      <c r="Q276" s="218">
        <v>75801</v>
      </c>
      <c r="R276" s="218">
        <v>157260</v>
      </c>
      <c r="S276" s="218">
        <v>64658</v>
      </c>
      <c r="T276" s="218">
        <v>128841</v>
      </c>
      <c r="U276" s="218">
        <v>127001</v>
      </c>
      <c r="V276" s="1">
        <v>0.0091</v>
      </c>
      <c r="W276" s="1">
        <v>0.0182</v>
      </c>
      <c r="X276" s="1">
        <v>0.0072</v>
      </c>
      <c r="Y276" s="1">
        <v>0.0138</v>
      </c>
      <c r="Z276" s="1">
        <v>0.0127</v>
      </c>
      <c r="AB276" s="1">
        <v>0.0112</v>
      </c>
      <c r="AC276" s="1">
        <v>0.0112</v>
      </c>
      <c r="AE276" s="1">
        <v>0.0138</v>
      </c>
      <c r="AF276" s="1">
        <v>0.01</v>
      </c>
      <c r="AG276" s="1">
        <v>0.0037999999999999996</v>
      </c>
      <c r="AI276" s="1">
        <v>0.0112</v>
      </c>
      <c r="AJ276" s="218">
        <v>112592</v>
      </c>
    </row>
    <row r="277" spans="1:36" ht="12.75">
      <c r="A277" s="167">
        <v>268</v>
      </c>
      <c r="B277" s="168" t="s">
        <v>713</v>
      </c>
      <c r="C277" s="248">
        <v>3035302</v>
      </c>
      <c r="D277" s="248">
        <v>3202602</v>
      </c>
      <c r="E277" s="248">
        <v>3348914</v>
      </c>
      <c r="F277" s="248">
        <v>3521348</v>
      </c>
      <c r="G277" s="248">
        <v>3938515</v>
      </c>
      <c r="H277" s="248">
        <v>3863209</v>
      </c>
      <c r="I277" s="242" t="s">
        <v>867</v>
      </c>
      <c r="J277" s="242" t="s">
        <v>867</v>
      </c>
      <c r="L277" s="218">
        <v>91418</v>
      </c>
      <c r="M277" s="218">
        <v>66247</v>
      </c>
      <c r="N277" s="218">
        <v>88711</v>
      </c>
      <c r="O277" s="218">
        <v>39468</v>
      </c>
      <c r="P277" s="229">
        <v>123138</v>
      </c>
      <c r="Q277" s="218">
        <v>91418</v>
      </c>
      <c r="R277" s="218">
        <v>66247</v>
      </c>
      <c r="S277" s="218">
        <v>88711</v>
      </c>
      <c r="T277" s="218">
        <v>39468</v>
      </c>
      <c r="U277" s="218">
        <v>123138</v>
      </c>
      <c r="V277" s="1">
        <v>0.0301</v>
      </c>
      <c r="W277" s="1">
        <v>0.0207</v>
      </c>
      <c r="X277" s="1">
        <v>0.0265</v>
      </c>
      <c r="Y277" s="1">
        <v>0.0112</v>
      </c>
      <c r="Z277" s="1">
        <v>0.0313</v>
      </c>
      <c r="AB277" s="1">
        <v>0.023</v>
      </c>
      <c r="AC277" s="1">
        <v>0.0195</v>
      </c>
      <c r="AE277" s="1">
        <v>0.0313</v>
      </c>
      <c r="AF277" s="1">
        <v>0.0189</v>
      </c>
      <c r="AG277" s="1">
        <v>0.012400000000000001</v>
      </c>
      <c r="AI277" s="1">
        <v>0.023</v>
      </c>
      <c r="AJ277" s="218">
        <v>88854</v>
      </c>
    </row>
    <row r="278" spans="1:36" ht="12.75">
      <c r="A278" s="167">
        <v>269</v>
      </c>
      <c r="B278" s="168" t="s">
        <v>714</v>
      </c>
      <c r="C278" s="248">
        <v>16442348</v>
      </c>
      <c r="D278" s="248">
        <v>17026058</v>
      </c>
      <c r="E278" s="248">
        <v>17630632</v>
      </c>
      <c r="F278" s="248">
        <v>18171914</v>
      </c>
      <c r="G278" s="248">
        <v>23214236</v>
      </c>
      <c r="H278" s="248">
        <v>19670708</v>
      </c>
      <c r="I278" s="242" t="s">
        <v>867</v>
      </c>
      <c r="J278" s="242" t="s">
        <v>867</v>
      </c>
      <c r="L278" s="218">
        <v>172651</v>
      </c>
      <c r="M278" s="218">
        <v>178923</v>
      </c>
      <c r="N278" s="218">
        <v>100516</v>
      </c>
      <c r="O278" s="218">
        <v>312646</v>
      </c>
      <c r="P278" s="229">
        <v>258379</v>
      </c>
      <c r="Q278" s="218">
        <v>172651</v>
      </c>
      <c r="R278" s="218">
        <v>178923</v>
      </c>
      <c r="S278" s="218">
        <v>100516</v>
      </c>
      <c r="T278" s="218">
        <v>312646</v>
      </c>
      <c r="U278" s="218">
        <v>258379</v>
      </c>
      <c r="V278" s="1">
        <v>0.0105</v>
      </c>
      <c r="W278" s="1">
        <v>0.0105</v>
      </c>
      <c r="X278" s="1">
        <v>0.0057</v>
      </c>
      <c r="Y278" s="1">
        <v>0.0172</v>
      </c>
      <c r="Z278" s="1">
        <v>0.0111</v>
      </c>
      <c r="AB278" s="1">
        <v>0.0113</v>
      </c>
      <c r="AC278" s="1">
        <v>0.0091</v>
      </c>
      <c r="AE278" s="1">
        <v>0.0172</v>
      </c>
      <c r="AF278" s="1">
        <v>0.0084</v>
      </c>
      <c r="AG278" s="1">
        <v>0.0088</v>
      </c>
      <c r="AI278" s="1">
        <v>0.0113</v>
      </c>
      <c r="AJ278" s="218">
        <v>222279</v>
      </c>
    </row>
    <row r="279" spans="1:36" ht="12.75">
      <c r="A279" s="167">
        <v>270</v>
      </c>
      <c r="B279" s="168" t="s">
        <v>715</v>
      </c>
      <c r="C279" s="248">
        <v>7849700</v>
      </c>
      <c r="D279" s="248">
        <v>8273620</v>
      </c>
      <c r="E279" s="248">
        <v>8620417</v>
      </c>
      <c r="F279" s="248">
        <v>9004417</v>
      </c>
      <c r="G279" s="248">
        <v>10077928</v>
      </c>
      <c r="H279" s="248">
        <v>9749303</v>
      </c>
      <c r="I279" s="242" t="s">
        <v>905</v>
      </c>
      <c r="J279" s="242" t="s">
        <v>867</v>
      </c>
      <c r="L279" s="218">
        <v>227677</v>
      </c>
      <c r="M279" s="218">
        <v>139956</v>
      </c>
      <c r="N279" s="218">
        <v>168490</v>
      </c>
      <c r="O279" s="218">
        <v>161814</v>
      </c>
      <c r="P279" s="229">
        <v>123103</v>
      </c>
      <c r="Q279" s="218">
        <v>227677</v>
      </c>
      <c r="R279" s="218">
        <v>139956</v>
      </c>
      <c r="S279" s="218">
        <v>168490</v>
      </c>
      <c r="T279" s="218">
        <v>161814</v>
      </c>
      <c r="U279" s="218">
        <v>123103</v>
      </c>
      <c r="V279" s="1">
        <v>0.029</v>
      </c>
      <c r="W279" s="1">
        <v>0.0169</v>
      </c>
      <c r="X279" s="1">
        <v>0.0195</v>
      </c>
      <c r="Y279" s="1">
        <v>0.018</v>
      </c>
      <c r="Z279" s="1">
        <v>0.0122</v>
      </c>
      <c r="AB279" s="1">
        <v>0.0166</v>
      </c>
      <c r="AC279" s="1">
        <v>0.0157</v>
      </c>
      <c r="AE279" s="1">
        <v>0.0195</v>
      </c>
      <c r="AF279" s="1">
        <v>0.0151</v>
      </c>
      <c r="AG279" s="1">
        <v>0.004399999999999999</v>
      </c>
      <c r="AI279" s="1">
        <v>0.0166</v>
      </c>
      <c r="AJ279" s="218">
        <v>161838</v>
      </c>
    </row>
    <row r="280" spans="1:36" ht="12.75">
      <c r="A280" s="167">
        <v>271</v>
      </c>
      <c r="B280" s="168" t="s">
        <v>716</v>
      </c>
      <c r="C280" s="248">
        <v>53146077</v>
      </c>
      <c r="D280" s="248">
        <v>55163759</v>
      </c>
      <c r="E280" s="248">
        <v>57509996</v>
      </c>
      <c r="F280" s="248">
        <v>59993053</v>
      </c>
      <c r="G280" s="248">
        <v>68715634</v>
      </c>
      <c r="H280" s="248">
        <v>65969822</v>
      </c>
      <c r="I280" s="242" t="s">
        <v>884</v>
      </c>
      <c r="J280" s="242" t="s">
        <v>867</v>
      </c>
      <c r="L280" s="218">
        <v>680268</v>
      </c>
      <c r="M280" s="218">
        <v>959612</v>
      </c>
      <c r="N280" s="218">
        <v>953185</v>
      </c>
      <c r="O280" s="218">
        <v>1299856</v>
      </c>
      <c r="P280" s="229">
        <v>1597448</v>
      </c>
      <c r="Q280" s="218">
        <v>680268</v>
      </c>
      <c r="R280" s="218">
        <v>959612</v>
      </c>
      <c r="S280" s="218">
        <v>953185</v>
      </c>
      <c r="T280" s="218">
        <v>1299856</v>
      </c>
      <c r="U280" s="218">
        <v>1597448</v>
      </c>
      <c r="V280" s="1">
        <v>0.0128</v>
      </c>
      <c r="W280" s="1">
        <v>0.0174</v>
      </c>
      <c r="X280" s="1">
        <v>0.0166</v>
      </c>
      <c r="Y280" s="1">
        <v>0.0217</v>
      </c>
      <c r="Z280" s="1">
        <v>0.0232</v>
      </c>
      <c r="AB280" s="1">
        <v>0.0205</v>
      </c>
      <c r="AC280" s="1">
        <v>0.0186</v>
      </c>
      <c r="AE280" s="1">
        <v>0.0232</v>
      </c>
      <c r="AF280" s="1">
        <v>0.0192</v>
      </c>
      <c r="AG280" s="1">
        <v>0.004</v>
      </c>
      <c r="AI280" s="1">
        <v>0.0205</v>
      </c>
      <c r="AJ280" s="218">
        <v>1352381</v>
      </c>
    </row>
    <row r="281" spans="1:36" ht="12.75">
      <c r="A281" s="167">
        <v>272</v>
      </c>
      <c r="B281" s="168" t="s">
        <v>717</v>
      </c>
      <c r="C281" s="248">
        <v>3783115</v>
      </c>
      <c r="D281" s="248">
        <v>3917546</v>
      </c>
      <c r="E281" s="248">
        <v>4042254</v>
      </c>
      <c r="F281" s="248">
        <v>4175638</v>
      </c>
      <c r="G281" s="248">
        <v>5023702</v>
      </c>
      <c r="H281" s="248">
        <v>4499514</v>
      </c>
      <c r="I281" s="242" t="s">
        <v>884</v>
      </c>
      <c r="J281" s="242" t="s">
        <v>867</v>
      </c>
      <c r="L281" s="218">
        <v>39854</v>
      </c>
      <c r="M281" s="218">
        <v>26769</v>
      </c>
      <c r="N281" s="218">
        <v>32328</v>
      </c>
      <c r="O281" s="218">
        <v>32546</v>
      </c>
      <c r="P281" s="229">
        <v>79005</v>
      </c>
      <c r="Q281" s="218">
        <v>39854</v>
      </c>
      <c r="R281" s="218">
        <v>26769</v>
      </c>
      <c r="S281" s="218">
        <v>32328</v>
      </c>
      <c r="T281" s="218">
        <v>32546</v>
      </c>
      <c r="U281" s="218">
        <v>79005</v>
      </c>
      <c r="V281" s="1">
        <v>0.0105</v>
      </c>
      <c r="W281" s="1">
        <v>0.0068</v>
      </c>
      <c r="X281" s="1">
        <v>0.008</v>
      </c>
      <c r="Y281" s="1">
        <v>0.0078</v>
      </c>
      <c r="Z281" s="1">
        <v>0.0157</v>
      </c>
      <c r="AB281" s="1">
        <v>0.0105</v>
      </c>
      <c r="AC281" s="1">
        <v>0.0075</v>
      </c>
      <c r="AE281" s="1">
        <v>0.0157</v>
      </c>
      <c r="AF281" s="1">
        <v>0.0079</v>
      </c>
      <c r="AG281" s="1">
        <v>0.007799999999999998</v>
      </c>
      <c r="AI281" s="1">
        <v>0.0105</v>
      </c>
      <c r="AJ281" s="218">
        <v>47245</v>
      </c>
    </row>
    <row r="282" spans="1:36" ht="12.75">
      <c r="A282" s="167">
        <v>273</v>
      </c>
      <c r="B282" s="168" t="s">
        <v>718</v>
      </c>
      <c r="C282" s="248">
        <v>52402282</v>
      </c>
      <c r="D282" s="248">
        <v>50754952</v>
      </c>
      <c r="E282" s="248">
        <v>51760191</v>
      </c>
      <c r="F282" s="248">
        <v>51928234</v>
      </c>
      <c r="G282" s="248">
        <v>53534572</v>
      </c>
      <c r="H282" s="248">
        <v>54438515</v>
      </c>
      <c r="I282" s="242" t="s">
        <v>867</v>
      </c>
      <c r="J282" s="242" t="s">
        <v>867</v>
      </c>
      <c r="L282" s="218">
        <v>506473</v>
      </c>
      <c r="M282" s="218">
        <v>314862</v>
      </c>
      <c r="N282" s="218">
        <v>339321</v>
      </c>
      <c r="O282" s="218">
        <v>308132</v>
      </c>
      <c r="P282" s="229">
        <v>141257</v>
      </c>
      <c r="Q282" s="218">
        <v>506473</v>
      </c>
      <c r="R282" s="218">
        <v>314862</v>
      </c>
      <c r="S282" s="218">
        <v>339321</v>
      </c>
      <c r="T282" s="218">
        <v>308132</v>
      </c>
      <c r="U282" s="218">
        <v>141257</v>
      </c>
      <c r="V282" s="1">
        <v>0.0097</v>
      </c>
      <c r="W282" s="1">
        <v>0.0062</v>
      </c>
      <c r="X282" s="1">
        <v>0.0066</v>
      </c>
      <c r="Y282" s="1">
        <v>0.0059</v>
      </c>
      <c r="Z282" s="1">
        <v>0.0026</v>
      </c>
      <c r="AB282" s="1">
        <v>0.005</v>
      </c>
      <c r="AC282" s="1">
        <v>0.0049</v>
      </c>
      <c r="AE282" s="1">
        <v>0.0066</v>
      </c>
      <c r="AF282" s="1">
        <v>0.0043</v>
      </c>
      <c r="AG282" s="1">
        <v>0.0023</v>
      </c>
      <c r="AI282" s="1">
        <v>0.005</v>
      </c>
      <c r="AJ282" s="218">
        <v>272193</v>
      </c>
    </row>
    <row r="283" spans="1:36" ht="12.75">
      <c r="A283" s="167">
        <v>274</v>
      </c>
      <c r="B283" s="168" t="s">
        <v>719</v>
      </c>
      <c r="C283" s="248">
        <v>116126060</v>
      </c>
      <c r="D283" s="248">
        <v>123036937</v>
      </c>
      <c r="E283" s="248">
        <v>129440163</v>
      </c>
      <c r="F283" s="248">
        <v>137032678</v>
      </c>
      <c r="G283" s="248">
        <v>145062349</v>
      </c>
      <c r="H283" s="248">
        <v>155996513</v>
      </c>
      <c r="I283" s="242" t="s">
        <v>884</v>
      </c>
      <c r="J283" s="242" t="s">
        <v>867</v>
      </c>
      <c r="L283" s="218">
        <v>4007725</v>
      </c>
      <c r="M283" s="218">
        <v>3326937</v>
      </c>
      <c r="N283" s="218">
        <v>4356511</v>
      </c>
      <c r="O283" s="218">
        <v>4398128</v>
      </c>
      <c r="P283" s="229">
        <v>7307605</v>
      </c>
      <c r="Q283" s="218">
        <v>4007725</v>
      </c>
      <c r="R283" s="218">
        <v>3326937</v>
      </c>
      <c r="S283" s="218">
        <v>4356511</v>
      </c>
      <c r="T283" s="218">
        <v>4398128</v>
      </c>
      <c r="U283" s="218">
        <v>7307605</v>
      </c>
      <c r="V283" s="1">
        <v>0.0345</v>
      </c>
      <c r="W283" s="1">
        <v>0.027</v>
      </c>
      <c r="X283" s="1">
        <v>0.0337</v>
      </c>
      <c r="Y283" s="1">
        <v>0.0321</v>
      </c>
      <c r="Z283" s="1">
        <v>0.0504</v>
      </c>
      <c r="AB283" s="1">
        <v>0.0387</v>
      </c>
      <c r="AC283" s="1">
        <v>0.0309</v>
      </c>
      <c r="AE283" s="1">
        <v>0.0504</v>
      </c>
      <c r="AF283" s="1">
        <v>0.0329</v>
      </c>
      <c r="AG283" s="1">
        <v>0.0175</v>
      </c>
      <c r="AI283" s="1">
        <v>0.0387</v>
      </c>
      <c r="AJ283" s="218">
        <v>6037065</v>
      </c>
    </row>
    <row r="284" spans="1:36" ht="12.75">
      <c r="A284" s="167">
        <v>275</v>
      </c>
      <c r="B284" s="168" t="s">
        <v>720</v>
      </c>
      <c r="C284" s="248">
        <v>22572017</v>
      </c>
      <c r="D284" s="248">
        <v>23392639</v>
      </c>
      <c r="E284" s="248">
        <v>24177266</v>
      </c>
      <c r="F284" s="248">
        <v>25167319</v>
      </c>
      <c r="G284" s="248">
        <v>26151095</v>
      </c>
      <c r="H284" s="248">
        <v>27040090</v>
      </c>
      <c r="I284" s="242" t="s">
        <v>884</v>
      </c>
      <c r="J284" s="242" t="s">
        <v>867</v>
      </c>
      <c r="L284" s="218">
        <v>256322</v>
      </c>
      <c r="M284" s="218">
        <v>199811</v>
      </c>
      <c r="N284" s="218">
        <v>385621</v>
      </c>
      <c r="O284" s="218">
        <v>354593</v>
      </c>
      <c r="P284" s="229">
        <v>235218</v>
      </c>
      <c r="Q284" s="218">
        <v>256322</v>
      </c>
      <c r="R284" s="218">
        <v>199811</v>
      </c>
      <c r="S284" s="218">
        <v>385621</v>
      </c>
      <c r="T284" s="218">
        <v>354593</v>
      </c>
      <c r="U284" s="218">
        <v>235218</v>
      </c>
      <c r="V284" s="1">
        <v>0.0114</v>
      </c>
      <c r="W284" s="1">
        <v>0.0085</v>
      </c>
      <c r="X284" s="1">
        <v>0.0159</v>
      </c>
      <c r="Y284" s="1">
        <v>0.0141</v>
      </c>
      <c r="Z284" s="1">
        <v>0.009</v>
      </c>
      <c r="AB284" s="1">
        <v>0.013</v>
      </c>
      <c r="AC284" s="1">
        <v>0.0105</v>
      </c>
      <c r="AE284" s="1">
        <v>0.0159</v>
      </c>
      <c r="AF284" s="1">
        <v>0.0116</v>
      </c>
      <c r="AG284" s="1">
        <v>0.004300000000000002</v>
      </c>
      <c r="AI284" s="1">
        <v>0.013</v>
      </c>
      <c r="AJ284" s="218">
        <v>351521</v>
      </c>
    </row>
    <row r="285" spans="1:36" ht="12.75">
      <c r="A285" s="167">
        <v>276</v>
      </c>
      <c r="B285" s="168" t="s">
        <v>721</v>
      </c>
      <c r="C285" s="248">
        <v>9227213</v>
      </c>
      <c r="D285" s="248">
        <v>9659836</v>
      </c>
      <c r="E285" s="248">
        <v>10096011</v>
      </c>
      <c r="F285" s="248">
        <v>10526111</v>
      </c>
      <c r="G285" s="248">
        <v>10913245</v>
      </c>
      <c r="H285" s="248">
        <v>11821433</v>
      </c>
      <c r="I285" s="242" t="s">
        <v>884</v>
      </c>
      <c r="J285" s="242" t="s">
        <v>867</v>
      </c>
      <c r="L285" s="218">
        <v>201943</v>
      </c>
      <c r="M285" s="218">
        <v>194679</v>
      </c>
      <c r="N285" s="218">
        <v>177700</v>
      </c>
      <c r="O285" s="218">
        <v>123981</v>
      </c>
      <c r="P285" s="229">
        <v>142194</v>
      </c>
      <c r="Q285" s="218">
        <v>201943</v>
      </c>
      <c r="R285" s="218">
        <v>194679</v>
      </c>
      <c r="S285" s="218">
        <v>177700</v>
      </c>
      <c r="T285" s="218">
        <v>123981</v>
      </c>
      <c r="U285" s="218">
        <v>142194</v>
      </c>
      <c r="V285" s="1">
        <v>0.0219</v>
      </c>
      <c r="W285" s="1">
        <v>0.0202</v>
      </c>
      <c r="X285" s="1">
        <v>0.0176</v>
      </c>
      <c r="Y285" s="1">
        <v>0.0118</v>
      </c>
      <c r="Z285" s="1">
        <v>0.013</v>
      </c>
      <c r="AB285" s="1">
        <v>0.0141</v>
      </c>
      <c r="AC285" s="1">
        <v>0.0141</v>
      </c>
      <c r="AE285" s="1">
        <v>0.0176</v>
      </c>
      <c r="AF285" s="1">
        <v>0.0124</v>
      </c>
      <c r="AG285" s="1">
        <v>0.0052000000000000015</v>
      </c>
      <c r="AI285" s="1">
        <v>0.0141</v>
      </c>
      <c r="AJ285" s="218">
        <v>166682</v>
      </c>
    </row>
    <row r="286" spans="1:36" ht="12.75">
      <c r="A286" s="167">
        <v>277</v>
      </c>
      <c r="B286" s="168" t="s">
        <v>722</v>
      </c>
      <c r="C286" s="248">
        <v>32271478</v>
      </c>
      <c r="D286" s="248">
        <v>34011406</v>
      </c>
      <c r="E286" s="248">
        <v>35565954</v>
      </c>
      <c r="F286" s="248">
        <v>36969762</v>
      </c>
      <c r="G286" s="248">
        <v>40989148</v>
      </c>
      <c r="H286" s="248">
        <v>40136494</v>
      </c>
      <c r="I286" s="242" t="s">
        <v>893</v>
      </c>
      <c r="J286" s="242" t="s">
        <v>867</v>
      </c>
      <c r="L286" s="218">
        <v>933141</v>
      </c>
      <c r="M286" s="218">
        <v>704263</v>
      </c>
      <c r="N286" s="218">
        <v>514659</v>
      </c>
      <c r="O286" s="218">
        <v>655085</v>
      </c>
      <c r="P286" s="229">
        <v>623675</v>
      </c>
      <c r="Q286" s="218">
        <v>933141</v>
      </c>
      <c r="R286" s="218">
        <v>704263</v>
      </c>
      <c r="S286" s="218">
        <v>514659</v>
      </c>
      <c r="T286" s="218">
        <v>655085</v>
      </c>
      <c r="U286" s="218">
        <v>623675</v>
      </c>
      <c r="V286" s="1">
        <v>0.0289</v>
      </c>
      <c r="W286" s="1">
        <v>0.0207</v>
      </c>
      <c r="X286" s="1">
        <v>0.0145</v>
      </c>
      <c r="Y286" s="1">
        <v>0.0177</v>
      </c>
      <c r="Z286" s="1">
        <v>0.0152</v>
      </c>
      <c r="AB286" s="1">
        <v>0.0158</v>
      </c>
      <c r="AC286" s="1">
        <v>0.0158</v>
      </c>
      <c r="AE286" s="1">
        <v>0.0177</v>
      </c>
      <c r="AF286" s="1">
        <v>0.0149</v>
      </c>
      <c r="AG286" s="1">
        <v>0.0028000000000000004</v>
      </c>
      <c r="AI286" s="1">
        <v>0.0158</v>
      </c>
      <c r="AJ286" s="218">
        <v>634157</v>
      </c>
    </row>
    <row r="287" spans="1:36" ht="12.75">
      <c r="A287" s="167">
        <v>278</v>
      </c>
      <c r="B287" s="168" t="s">
        <v>723</v>
      </c>
      <c r="C287" s="248">
        <v>17775283</v>
      </c>
      <c r="D287" s="248">
        <v>18453786</v>
      </c>
      <c r="E287" s="248">
        <v>19151014</v>
      </c>
      <c r="F287" s="248">
        <v>19904455</v>
      </c>
      <c r="G287" s="248">
        <v>20829980</v>
      </c>
      <c r="H287" s="248">
        <v>21603094</v>
      </c>
      <c r="I287" s="242" t="s">
        <v>905</v>
      </c>
      <c r="J287" s="242" t="s">
        <v>867</v>
      </c>
      <c r="L287" s="218">
        <v>234121</v>
      </c>
      <c r="M287" s="218">
        <v>235883</v>
      </c>
      <c r="N287" s="218">
        <v>274666</v>
      </c>
      <c r="O287" s="218">
        <v>427914</v>
      </c>
      <c r="P287" s="229">
        <v>252364</v>
      </c>
      <c r="Q287" s="218">
        <v>234121</v>
      </c>
      <c r="R287" s="218">
        <v>235883</v>
      </c>
      <c r="S287" s="218">
        <v>274666</v>
      </c>
      <c r="T287" s="218">
        <v>427914</v>
      </c>
      <c r="U287" s="218">
        <v>252364</v>
      </c>
      <c r="V287" s="1">
        <v>0.0132</v>
      </c>
      <c r="W287" s="1">
        <v>0.0128</v>
      </c>
      <c r="X287" s="1">
        <v>0.0143</v>
      </c>
      <c r="Y287" s="1">
        <v>0.0215</v>
      </c>
      <c r="Z287" s="1">
        <v>0.0121</v>
      </c>
      <c r="AB287" s="1">
        <v>0.016</v>
      </c>
      <c r="AC287" s="1">
        <v>0.0131</v>
      </c>
      <c r="AE287" s="1">
        <v>0.0215</v>
      </c>
      <c r="AF287" s="1">
        <v>0.0132</v>
      </c>
      <c r="AG287" s="1">
        <v>0.008299999999999998</v>
      </c>
      <c r="AI287" s="1">
        <v>0.016</v>
      </c>
      <c r="AJ287" s="218">
        <v>345650</v>
      </c>
    </row>
    <row r="288" spans="1:36" ht="12.75">
      <c r="A288" s="167">
        <v>279</v>
      </c>
      <c r="B288" s="168" t="s">
        <v>724</v>
      </c>
      <c r="C288" s="248">
        <v>15762729</v>
      </c>
      <c r="D288" s="248">
        <v>16404944</v>
      </c>
      <c r="E288" s="248">
        <v>17058447</v>
      </c>
      <c r="F288" s="248">
        <v>17759877</v>
      </c>
      <c r="G288" s="248">
        <v>18404978</v>
      </c>
      <c r="H288" s="248">
        <v>19183577</v>
      </c>
      <c r="I288" s="242" t="s">
        <v>884</v>
      </c>
      <c r="J288" s="242" t="s">
        <v>867</v>
      </c>
      <c r="L288" s="218">
        <v>248147</v>
      </c>
      <c r="M288" s="218">
        <v>243379</v>
      </c>
      <c r="N288" s="218">
        <v>274969</v>
      </c>
      <c r="O288" s="218">
        <v>201104</v>
      </c>
      <c r="P288" s="229">
        <v>318475</v>
      </c>
      <c r="Q288" s="218">
        <v>248147</v>
      </c>
      <c r="R288" s="218">
        <v>243379</v>
      </c>
      <c r="S288" s="218">
        <v>274969</v>
      </c>
      <c r="T288" s="218">
        <v>201104</v>
      </c>
      <c r="U288" s="218">
        <v>318475</v>
      </c>
      <c r="V288" s="1">
        <v>0.0157</v>
      </c>
      <c r="W288" s="1">
        <v>0.0148</v>
      </c>
      <c r="X288" s="1">
        <v>0.0161</v>
      </c>
      <c r="Y288" s="1">
        <v>0.0113</v>
      </c>
      <c r="Z288" s="1">
        <v>0.0173</v>
      </c>
      <c r="AB288" s="1">
        <v>0.0149</v>
      </c>
      <c r="AC288" s="1">
        <v>0.0141</v>
      </c>
      <c r="AE288" s="1">
        <v>0.0173</v>
      </c>
      <c r="AF288" s="1">
        <v>0.0137</v>
      </c>
      <c r="AG288" s="1">
        <v>0.003599999999999999</v>
      </c>
      <c r="AI288" s="1">
        <v>0.0149</v>
      </c>
      <c r="AJ288" s="218">
        <v>285835</v>
      </c>
    </row>
    <row r="289" spans="1:36" ht="12.75">
      <c r="A289" s="167">
        <v>280</v>
      </c>
      <c r="B289" s="168" t="s">
        <v>725</v>
      </c>
      <c r="C289" s="248">
        <v>10203522</v>
      </c>
      <c r="D289" s="248">
        <v>10547955</v>
      </c>
      <c r="E289" s="248">
        <v>10921566</v>
      </c>
      <c r="F289" s="248">
        <v>11423384</v>
      </c>
      <c r="G289" s="248">
        <v>13667826</v>
      </c>
      <c r="H289" s="248">
        <v>12791511</v>
      </c>
      <c r="I289" s="242" t="s">
        <v>884</v>
      </c>
      <c r="J289" s="242" t="s">
        <v>867</v>
      </c>
      <c r="L289" s="218">
        <v>89345</v>
      </c>
      <c r="M289" s="218">
        <v>109912</v>
      </c>
      <c r="N289" s="218">
        <v>228779</v>
      </c>
      <c r="O289" s="218">
        <v>541025</v>
      </c>
      <c r="P289" s="229">
        <v>235267</v>
      </c>
      <c r="Q289" s="218">
        <v>89345</v>
      </c>
      <c r="R289" s="218">
        <v>109912</v>
      </c>
      <c r="S289" s="218">
        <v>228779</v>
      </c>
      <c r="T289" s="218">
        <v>541025</v>
      </c>
      <c r="U289" s="218">
        <v>235267</v>
      </c>
      <c r="V289" s="1">
        <v>0.0088</v>
      </c>
      <c r="W289" s="1">
        <v>0.0104</v>
      </c>
      <c r="X289" s="1">
        <v>0.0209</v>
      </c>
      <c r="Y289" s="1">
        <v>0.0474</v>
      </c>
      <c r="Z289" s="1">
        <v>0.0172</v>
      </c>
      <c r="AB289" s="1">
        <v>0.0285</v>
      </c>
      <c r="AC289" s="1">
        <v>0.0162</v>
      </c>
      <c r="AE289" s="1">
        <v>0.0474</v>
      </c>
      <c r="AF289" s="1">
        <v>0.0191</v>
      </c>
      <c r="AG289" s="1">
        <v>0.0283</v>
      </c>
      <c r="AI289" s="1">
        <v>0.0162</v>
      </c>
      <c r="AJ289" s="218">
        <v>207222</v>
      </c>
    </row>
    <row r="290" spans="1:36" ht="12.75">
      <c r="A290" s="167">
        <v>281</v>
      </c>
      <c r="B290" s="168" t="s">
        <v>726</v>
      </c>
      <c r="C290" s="248">
        <v>172959829</v>
      </c>
      <c r="D290" s="248">
        <v>176123213</v>
      </c>
      <c r="E290" s="248">
        <v>181910553</v>
      </c>
      <c r="F290" s="248">
        <v>191434885</v>
      </c>
      <c r="G290" s="248">
        <v>198331396</v>
      </c>
      <c r="H290" s="248">
        <v>205316171</v>
      </c>
      <c r="I290" s="242" t="s">
        <v>891</v>
      </c>
      <c r="J290" s="242" t="s">
        <v>867</v>
      </c>
      <c r="L290" s="218">
        <v>3893490</v>
      </c>
      <c r="M290" s="218">
        <v>5047901</v>
      </c>
      <c r="N290" s="218">
        <v>4966608</v>
      </c>
      <c r="O290" s="218">
        <v>4332083</v>
      </c>
      <c r="P290" s="229">
        <v>5098516</v>
      </c>
      <c r="Q290" s="218">
        <v>3893490</v>
      </c>
      <c r="R290" s="218">
        <v>5047901</v>
      </c>
      <c r="S290" s="218">
        <v>4966608</v>
      </c>
      <c r="T290" s="218">
        <v>4332083</v>
      </c>
      <c r="U290" s="218">
        <v>5098516</v>
      </c>
      <c r="V290" s="1">
        <v>0.0225</v>
      </c>
      <c r="W290" s="1">
        <v>0.0287</v>
      </c>
      <c r="X290" s="1">
        <v>0.0273</v>
      </c>
      <c r="Y290" s="1">
        <v>0.0226</v>
      </c>
      <c r="Z290" s="1">
        <v>0.0257</v>
      </c>
      <c r="AB290" s="1">
        <v>0.0252</v>
      </c>
      <c r="AC290" s="1">
        <v>0.0252</v>
      </c>
      <c r="AE290" s="1">
        <v>0.0273</v>
      </c>
      <c r="AF290" s="1">
        <v>0.0242</v>
      </c>
      <c r="AG290" s="1">
        <v>0.003100000000000002</v>
      </c>
      <c r="AI290" s="1">
        <v>0.0252</v>
      </c>
      <c r="AJ290" s="218">
        <v>5173968</v>
      </c>
    </row>
    <row r="291" spans="1:36" ht="12.75">
      <c r="A291" s="167">
        <v>282</v>
      </c>
      <c r="B291" s="168" t="s">
        <v>727</v>
      </c>
      <c r="C291" s="248">
        <v>14946594</v>
      </c>
      <c r="D291" s="248">
        <v>15502599</v>
      </c>
      <c r="E291" s="248">
        <v>16106102</v>
      </c>
      <c r="F291" s="248">
        <v>16687080</v>
      </c>
      <c r="G291" s="248">
        <v>18591961</v>
      </c>
      <c r="H291" s="248">
        <v>18074895</v>
      </c>
      <c r="I291" s="242" t="s">
        <v>867</v>
      </c>
      <c r="J291" s="242" t="s">
        <v>867</v>
      </c>
      <c r="L291" s="218">
        <v>182340</v>
      </c>
      <c r="M291" s="218">
        <v>215938</v>
      </c>
      <c r="N291" s="218">
        <v>178326</v>
      </c>
      <c r="O291" s="218">
        <v>336480</v>
      </c>
      <c r="P291" s="229">
        <v>198140</v>
      </c>
      <c r="Q291" s="218">
        <v>182340</v>
      </c>
      <c r="R291" s="218">
        <v>215938</v>
      </c>
      <c r="S291" s="218">
        <v>178326</v>
      </c>
      <c r="T291" s="218">
        <v>336480</v>
      </c>
      <c r="U291" s="218">
        <v>198140</v>
      </c>
      <c r="V291" s="1">
        <v>0.0122</v>
      </c>
      <c r="W291" s="1">
        <v>0.0139</v>
      </c>
      <c r="X291" s="1">
        <v>0.0111</v>
      </c>
      <c r="Y291" s="1">
        <v>0.0202</v>
      </c>
      <c r="Z291" s="1">
        <v>0.0107</v>
      </c>
      <c r="AB291" s="1">
        <v>0.014</v>
      </c>
      <c r="AC291" s="1">
        <v>0.0119</v>
      </c>
      <c r="AE291" s="1">
        <v>0.0202</v>
      </c>
      <c r="AF291" s="1">
        <v>0.0109</v>
      </c>
      <c r="AG291" s="1">
        <v>0.0093</v>
      </c>
      <c r="AI291" s="1">
        <v>0.014</v>
      </c>
      <c r="AJ291" s="218">
        <v>253049</v>
      </c>
    </row>
    <row r="292" spans="1:36" ht="12.75">
      <c r="A292" s="167">
        <v>283</v>
      </c>
      <c r="B292" s="168" t="s">
        <v>728</v>
      </c>
      <c r="C292" s="248">
        <v>7243224</v>
      </c>
      <c r="D292" s="248">
        <v>7469364</v>
      </c>
      <c r="E292" s="248">
        <v>7708508</v>
      </c>
      <c r="F292" s="248">
        <v>7952288</v>
      </c>
      <c r="G292" s="248">
        <v>8201797</v>
      </c>
      <c r="H292" s="248">
        <v>8500747</v>
      </c>
      <c r="I292" s="242" t="s">
        <v>867</v>
      </c>
      <c r="J292" s="242" t="s">
        <v>867</v>
      </c>
      <c r="L292" s="218">
        <v>45059</v>
      </c>
      <c r="M292" s="218">
        <v>52410</v>
      </c>
      <c r="N292" s="218">
        <v>51067</v>
      </c>
      <c r="O292" s="218">
        <v>50702</v>
      </c>
      <c r="P292" s="229">
        <v>93905</v>
      </c>
      <c r="Q292" s="218">
        <v>45059</v>
      </c>
      <c r="R292" s="218">
        <v>52410</v>
      </c>
      <c r="S292" s="218">
        <v>51067</v>
      </c>
      <c r="T292" s="218">
        <v>50702</v>
      </c>
      <c r="U292" s="218">
        <v>93905</v>
      </c>
      <c r="V292" s="1">
        <v>0.0062</v>
      </c>
      <c r="W292" s="1">
        <v>0.007</v>
      </c>
      <c r="X292" s="1">
        <v>0.0066</v>
      </c>
      <c r="Y292" s="1">
        <v>0.0064</v>
      </c>
      <c r="Z292" s="1">
        <v>0.0114</v>
      </c>
      <c r="AB292" s="1">
        <v>0.0081</v>
      </c>
      <c r="AC292" s="1">
        <v>0.0067</v>
      </c>
      <c r="AE292" s="1">
        <v>0.0114</v>
      </c>
      <c r="AF292" s="1">
        <v>0.0065</v>
      </c>
      <c r="AG292" s="1">
        <v>0.004900000000000001</v>
      </c>
      <c r="AI292" s="1">
        <v>0.0081</v>
      </c>
      <c r="AJ292" s="218">
        <v>68856</v>
      </c>
    </row>
    <row r="293" spans="1:36" ht="12.75">
      <c r="A293" s="167">
        <v>284</v>
      </c>
      <c r="B293" s="168" t="s">
        <v>729</v>
      </c>
      <c r="C293" s="248">
        <v>40732346</v>
      </c>
      <c r="D293" s="248">
        <v>42148283</v>
      </c>
      <c r="E293" s="248">
        <v>43645235</v>
      </c>
      <c r="F293" s="248">
        <v>45117658</v>
      </c>
      <c r="G293" s="248">
        <v>46848986</v>
      </c>
      <c r="H293" s="248">
        <v>48775845</v>
      </c>
      <c r="I293" s="242" t="s">
        <v>886</v>
      </c>
      <c r="J293" s="242" t="s">
        <v>867</v>
      </c>
      <c r="L293" s="218">
        <v>397628</v>
      </c>
      <c r="M293" s="218">
        <v>443245</v>
      </c>
      <c r="N293" s="218">
        <v>381292</v>
      </c>
      <c r="O293" s="218">
        <v>596929</v>
      </c>
      <c r="P293" s="229">
        <v>755634</v>
      </c>
      <c r="Q293" s="218">
        <v>397628</v>
      </c>
      <c r="R293" s="218">
        <v>443245</v>
      </c>
      <c r="S293" s="218">
        <v>381292</v>
      </c>
      <c r="T293" s="218">
        <v>596929</v>
      </c>
      <c r="U293" s="218">
        <v>755634</v>
      </c>
      <c r="V293" s="1">
        <v>0.0098</v>
      </c>
      <c r="W293" s="1">
        <v>0.0105</v>
      </c>
      <c r="X293" s="1">
        <v>0.0087</v>
      </c>
      <c r="Y293" s="1">
        <v>0.0132</v>
      </c>
      <c r="Z293" s="1">
        <v>0.0161</v>
      </c>
      <c r="AB293" s="1">
        <v>0.0127</v>
      </c>
      <c r="AC293" s="1">
        <v>0.0108</v>
      </c>
      <c r="AE293" s="1">
        <v>0.0161</v>
      </c>
      <c r="AF293" s="1">
        <v>0.011</v>
      </c>
      <c r="AG293" s="1">
        <v>0.0051</v>
      </c>
      <c r="AI293" s="1">
        <v>0.0127</v>
      </c>
      <c r="AJ293" s="218">
        <v>619453</v>
      </c>
    </row>
    <row r="294" spans="1:36" ht="12.75">
      <c r="A294" s="167">
        <v>285</v>
      </c>
      <c r="B294" s="168" t="s">
        <v>730</v>
      </c>
      <c r="C294" s="248">
        <v>54477866</v>
      </c>
      <c r="D294" s="248">
        <v>56778587</v>
      </c>
      <c r="E294" s="248">
        <v>59357546</v>
      </c>
      <c r="F294" s="248">
        <v>61450811</v>
      </c>
      <c r="G294" s="248">
        <v>63668616</v>
      </c>
      <c r="H294" s="248">
        <v>66125345</v>
      </c>
      <c r="I294" s="242" t="s">
        <v>867</v>
      </c>
      <c r="J294" s="242" t="s">
        <v>867</v>
      </c>
      <c r="L294" s="218">
        <v>938774</v>
      </c>
      <c r="M294" s="218">
        <v>921425</v>
      </c>
      <c r="N294" s="218">
        <v>609326</v>
      </c>
      <c r="O294" s="218">
        <v>681535</v>
      </c>
      <c r="P294" s="229">
        <v>865014</v>
      </c>
      <c r="Q294" s="218">
        <v>938774</v>
      </c>
      <c r="R294" s="218">
        <v>921425</v>
      </c>
      <c r="S294" s="218">
        <v>609326</v>
      </c>
      <c r="T294" s="218">
        <v>681535</v>
      </c>
      <c r="U294" s="218">
        <v>865014</v>
      </c>
      <c r="V294" s="1">
        <v>0.0172</v>
      </c>
      <c r="W294" s="1">
        <v>0.0162</v>
      </c>
      <c r="X294" s="1">
        <v>0.0103</v>
      </c>
      <c r="Y294" s="1">
        <v>0.0111</v>
      </c>
      <c r="Z294" s="1">
        <v>0.0136</v>
      </c>
      <c r="AB294" s="1">
        <v>0.0117</v>
      </c>
      <c r="AC294" s="1">
        <v>0.0117</v>
      </c>
      <c r="AE294" s="1">
        <v>0.0136</v>
      </c>
      <c r="AF294" s="1">
        <v>0.0107</v>
      </c>
      <c r="AG294" s="1">
        <v>0.0029</v>
      </c>
      <c r="AI294" s="1">
        <v>0.0117</v>
      </c>
      <c r="AJ294" s="218">
        <v>773667</v>
      </c>
    </row>
    <row r="295" spans="1:36" ht="12.75">
      <c r="A295" s="167">
        <v>286</v>
      </c>
      <c r="B295" s="168" t="s">
        <v>731</v>
      </c>
      <c r="C295" s="248">
        <v>20503047</v>
      </c>
      <c r="D295" s="248">
        <v>21312499</v>
      </c>
      <c r="E295" s="248">
        <v>22127692</v>
      </c>
      <c r="F295" s="248">
        <v>22930372</v>
      </c>
      <c r="G295" s="248">
        <v>25229447</v>
      </c>
      <c r="H295" s="248">
        <v>25030231</v>
      </c>
      <c r="I295" s="242" t="s">
        <v>867</v>
      </c>
      <c r="J295" s="242" t="s">
        <v>867</v>
      </c>
      <c r="L295" s="218">
        <v>296876</v>
      </c>
      <c r="M295" s="218">
        <v>282381</v>
      </c>
      <c r="N295" s="218">
        <v>249488</v>
      </c>
      <c r="O295" s="218">
        <v>358954</v>
      </c>
      <c r="P295" s="229">
        <v>571082</v>
      </c>
      <c r="Q295" s="218">
        <v>296876</v>
      </c>
      <c r="R295" s="218">
        <v>282381</v>
      </c>
      <c r="S295" s="218">
        <v>249488</v>
      </c>
      <c r="T295" s="218">
        <v>358954</v>
      </c>
      <c r="U295" s="218">
        <v>571082</v>
      </c>
      <c r="V295" s="1">
        <v>0.0145</v>
      </c>
      <c r="W295" s="1">
        <v>0.0132</v>
      </c>
      <c r="X295" s="1">
        <v>0.0113</v>
      </c>
      <c r="Y295" s="1">
        <v>0.0157</v>
      </c>
      <c r="Z295" s="1">
        <v>0.0226</v>
      </c>
      <c r="AB295" s="1">
        <v>0.0165</v>
      </c>
      <c r="AC295" s="1">
        <v>0.0134</v>
      </c>
      <c r="AE295" s="1">
        <v>0.0226</v>
      </c>
      <c r="AF295" s="1">
        <v>0.0135</v>
      </c>
      <c r="AG295" s="1">
        <v>0.009099999999999999</v>
      </c>
      <c r="AI295" s="1">
        <v>0.0165</v>
      </c>
      <c r="AJ295" s="218">
        <v>412999</v>
      </c>
    </row>
    <row r="296" spans="1:36" ht="12.75">
      <c r="A296" s="167">
        <v>287</v>
      </c>
      <c r="B296" s="168" t="s">
        <v>732</v>
      </c>
      <c r="C296" s="248">
        <v>19956529</v>
      </c>
      <c r="D296" s="248">
        <v>20713056</v>
      </c>
      <c r="E296" s="248">
        <v>21466886</v>
      </c>
      <c r="F296" s="248">
        <v>22292406</v>
      </c>
      <c r="G296" s="248">
        <v>23216055</v>
      </c>
      <c r="H296" s="248">
        <v>24101513</v>
      </c>
      <c r="I296" s="242" t="s">
        <v>884</v>
      </c>
      <c r="J296" s="242" t="s">
        <v>867</v>
      </c>
      <c r="L296" s="218">
        <v>257614</v>
      </c>
      <c r="M296" s="218">
        <v>236004</v>
      </c>
      <c r="N296" s="218">
        <v>288848</v>
      </c>
      <c r="O296" s="218">
        <v>363239</v>
      </c>
      <c r="P296" s="229">
        <v>305057</v>
      </c>
      <c r="Q296" s="218">
        <v>257614</v>
      </c>
      <c r="R296" s="218">
        <v>236004</v>
      </c>
      <c r="S296" s="218">
        <v>288848</v>
      </c>
      <c r="T296" s="218">
        <v>363239</v>
      </c>
      <c r="U296" s="218">
        <v>305057</v>
      </c>
      <c r="V296" s="1">
        <v>0.0129</v>
      </c>
      <c r="W296" s="1">
        <v>0.0114</v>
      </c>
      <c r="X296" s="1">
        <v>0.0135</v>
      </c>
      <c r="Y296" s="1">
        <v>0.0163</v>
      </c>
      <c r="Z296" s="1">
        <v>0.0131</v>
      </c>
      <c r="AB296" s="1">
        <v>0.0143</v>
      </c>
      <c r="AC296" s="1">
        <v>0.0127</v>
      </c>
      <c r="AE296" s="1">
        <v>0.0163</v>
      </c>
      <c r="AF296" s="1">
        <v>0.0133</v>
      </c>
      <c r="AG296" s="1">
        <v>0.002999999999999999</v>
      </c>
      <c r="AI296" s="1">
        <v>0.0143</v>
      </c>
      <c r="AJ296" s="218">
        <v>344652</v>
      </c>
    </row>
    <row r="297" spans="1:36" ht="12.75">
      <c r="A297" s="167">
        <v>288</v>
      </c>
      <c r="B297" s="168" t="s">
        <v>733</v>
      </c>
      <c r="C297" s="248">
        <v>54442940</v>
      </c>
      <c r="D297" s="248">
        <v>56582989</v>
      </c>
      <c r="E297" s="248">
        <v>58598792</v>
      </c>
      <c r="F297" s="248">
        <v>61312294</v>
      </c>
      <c r="G297" s="248">
        <v>81276640</v>
      </c>
      <c r="H297" s="248">
        <v>65748645</v>
      </c>
      <c r="I297" s="242" t="s">
        <v>884</v>
      </c>
      <c r="J297" s="242" t="s">
        <v>867</v>
      </c>
      <c r="L297" s="218">
        <v>778976</v>
      </c>
      <c r="M297" s="218">
        <v>601228</v>
      </c>
      <c r="N297" s="218">
        <v>1248532</v>
      </c>
      <c r="O297" s="218">
        <v>983400</v>
      </c>
      <c r="P297" s="229">
        <v>1401700</v>
      </c>
      <c r="Q297" s="218">
        <v>778976</v>
      </c>
      <c r="R297" s="218">
        <v>601228</v>
      </c>
      <c r="S297" s="218">
        <v>1248532</v>
      </c>
      <c r="T297" s="218">
        <v>983400</v>
      </c>
      <c r="U297" s="218">
        <v>1401700</v>
      </c>
      <c r="V297" s="1">
        <v>0.0143</v>
      </c>
      <c r="W297" s="1">
        <v>0.0106</v>
      </c>
      <c r="X297" s="1">
        <v>0.0213</v>
      </c>
      <c r="Y297" s="1">
        <v>0.016</v>
      </c>
      <c r="Z297" s="1">
        <v>0.0172</v>
      </c>
      <c r="AB297" s="1">
        <v>0.0182</v>
      </c>
      <c r="AC297" s="1">
        <v>0.0146</v>
      </c>
      <c r="AE297" s="1">
        <v>0.0213</v>
      </c>
      <c r="AF297" s="1">
        <v>0.0166</v>
      </c>
      <c r="AG297" s="1">
        <v>0.004699999999999999</v>
      </c>
      <c r="AI297" s="1">
        <v>0.0182</v>
      </c>
      <c r="AJ297" s="218">
        <v>1196625</v>
      </c>
    </row>
    <row r="298" spans="1:36" ht="12.75">
      <c r="A298" s="167">
        <v>289</v>
      </c>
      <c r="B298" s="168" t="s">
        <v>734</v>
      </c>
      <c r="C298" s="248">
        <v>3589610</v>
      </c>
      <c r="D298" s="248">
        <v>3702735</v>
      </c>
      <c r="E298" s="248">
        <v>3837702</v>
      </c>
      <c r="F298" s="248">
        <v>3964798</v>
      </c>
      <c r="G298" s="248">
        <v>4954148</v>
      </c>
      <c r="H298" s="248">
        <v>4446495</v>
      </c>
      <c r="I298" s="242" t="s">
        <v>867</v>
      </c>
      <c r="J298" s="242" t="s">
        <v>867</v>
      </c>
      <c r="L298" s="218">
        <v>23385</v>
      </c>
      <c r="M298" s="218">
        <v>40488</v>
      </c>
      <c r="N298" s="218">
        <v>31153</v>
      </c>
      <c r="O298" s="218">
        <v>40300</v>
      </c>
      <c r="P298" s="229">
        <v>39671</v>
      </c>
      <c r="Q298" s="218">
        <v>23385</v>
      </c>
      <c r="R298" s="218">
        <v>40488</v>
      </c>
      <c r="S298" s="218">
        <v>31153</v>
      </c>
      <c r="T298" s="218">
        <v>40300</v>
      </c>
      <c r="U298" s="218">
        <v>39671</v>
      </c>
      <c r="V298" s="1">
        <v>0.0065</v>
      </c>
      <c r="W298" s="1">
        <v>0.0109</v>
      </c>
      <c r="X298" s="1">
        <v>0.0081</v>
      </c>
      <c r="Y298" s="1">
        <v>0.0102</v>
      </c>
      <c r="Z298" s="1">
        <v>0.008</v>
      </c>
      <c r="AB298" s="1">
        <v>0.0088</v>
      </c>
      <c r="AC298" s="1">
        <v>0.0088</v>
      </c>
      <c r="AE298" s="1">
        <v>0.0102</v>
      </c>
      <c r="AF298" s="1">
        <v>0.0081</v>
      </c>
      <c r="AG298" s="1">
        <v>0.002100000000000001</v>
      </c>
      <c r="AI298" s="1">
        <v>0.0088</v>
      </c>
      <c r="AJ298" s="218">
        <v>39129</v>
      </c>
    </row>
    <row r="299" spans="1:36" ht="12.75">
      <c r="A299" s="167">
        <v>290</v>
      </c>
      <c r="B299" s="168" t="s">
        <v>735</v>
      </c>
      <c r="C299" s="248">
        <v>14915164</v>
      </c>
      <c r="D299" s="248">
        <v>15561216</v>
      </c>
      <c r="E299" s="248">
        <v>16156655</v>
      </c>
      <c r="F299" s="248">
        <v>17623114</v>
      </c>
      <c r="G299" s="248">
        <v>19148070</v>
      </c>
      <c r="H299" s="248">
        <v>19345475</v>
      </c>
      <c r="I299" s="242" t="s">
        <v>867</v>
      </c>
      <c r="J299" s="242" t="s">
        <v>867</v>
      </c>
      <c r="L299" s="218">
        <v>273173</v>
      </c>
      <c r="M299" s="218">
        <v>206408</v>
      </c>
      <c r="N299" s="218">
        <v>1062543</v>
      </c>
      <c r="O299" s="218">
        <v>459945</v>
      </c>
      <c r="P299" s="229">
        <v>358747</v>
      </c>
      <c r="Q299" s="218">
        <v>273173</v>
      </c>
      <c r="R299" s="218">
        <v>206408</v>
      </c>
      <c r="S299" s="218">
        <v>1062543</v>
      </c>
      <c r="T299" s="218">
        <v>459945</v>
      </c>
      <c r="U299" s="218">
        <v>358747</v>
      </c>
      <c r="V299" s="1">
        <v>0.0183</v>
      </c>
      <c r="W299" s="1">
        <v>0.0133</v>
      </c>
      <c r="X299" s="1">
        <v>0.0658</v>
      </c>
      <c r="Y299" s="1">
        <v>0.0261</v>
      </c>
      <c r="Z299" s="1">
        <v>0.0187</v>
      </c>
      <c r="AB299" s="1">
        <v>0.0369</v>
      </c>
      <c r="AC299" s="1">
        <v>0.0194</v>
      </c>
      <c r="AE299" s="1">
        <v>0.0658</v>
      </c>
      <c r="AF299" s="1">
        <v>0.0224</v>
      </c>
      <c r="AG299" s="1">
        <v>0.043399999999999994</v>
      </c>
      <c r="AI299" s="1">
        <v>0.0194</v>
      </c>
      <c r="AJ299" s="218">
        <v>375302</v>
      </c>
    </row>
    <row r="300" spans="1:36" ht="12.75">
      <c r="A300" s="167">
        <v>291</v>
      </c>
      <c r="B300" s="168" t="s">
        <v>736</v>
      </c>
      <c r="C300" s="248">
        <v>35430966</v>
      </c>
      <c r="D300" s="248">
        <v>37018136</v>
      </c>
      <c r="E300" s="248">
        <v>38643856</v>
      </c>
      <c r="F300" s="248">
        <v>40259292</v>
      </c>
      <c r="G300" s="248">
        <v>48386446</v>
      </c>
      <c r="H300" s="248">
        <v>43367808</v>
      </c>
      <c r="I300" s="242" t="s">
        <v>883</v>
      </c>
      <c r="J300" s="242" t="s">
        <v>867</v>
      </c>
      <c r="L300" s="218">
        <v>701395</v>
      </c>
      <c r="M300" s="218">
        <v>700266</v>
      </c>
      <c r="N300" s="218">
        <v>649339</v>
      </c>
      <c r="O300" s="218">
        <v>616414</v>
      </c>
      <c r="P300" s="229">
        <v>438564</v>
      </c>
      <c r="Q300" s="218">
        <v>701395</v>
      </c>
      <c r="R300" s="218">
        <v>700266</v>
      </c>
      <c r="S300" s="218">
        <v>649339</v>
      </c>
      <c r="T300" s="218">
        <v>616414</v>
      </c>
      <c r="U300" s="218">
        <v>438564</v>
      </c>
      <c r="V300" s="1">
        <v>0.0198</v>
      </c>
      <c r="W300" s="1">
        <v>0.0189</v>
      </c>
      <c r="X300" s="1">
        <v>0.0168</v>
      </c>
      <c r="Y300" s="1">
        <v>0.0153</v>
      </c>
      <c r="Z300" s="1">
        <v>0.0091</v>
      </c>
      <c r="AB300" s="1">
        <v>0.0137</v>
      </c>
      <c r="AC300" s="1">
        <v>0.0137</v>
      </c>
      <c r="AE300" s="1">
        <v>0.0168</v>
      </c>
      <c r="AF300" s="1">
        <v>0.0122</v>
      </c>
      <c r="AG300" s="1">
        <v>0.004599999999999998</v>
      </c>
      <c r="AI300" s="1">
        <v>0.0137</v>
      </c>
      <c r="AJ300" s="218">
        <v>594139</v>
      </c>
    </row>
    <row r="301" spans="1:36" ht="12.75">
      <c r="A301" s="167">
        <v>292</v>
      </c>
      <c r="B301" s="168" t="s">
        <v>737</v>
      </c>
      <c r="C301" s="248">
        <v>27301479</v>
      </c>
      <c r="D301" s="248">
        <v>28416510</v>
      </c>
      <c r="E301" s="248">
        <v>29610458</v>
      </c>
      <c r="F301" s="248">
        <v>30897451</v>
      </c>
      <c r="G301" s="248">
        <v>32161401</v>
      </c>
      <c r="H301" s="248">
        <v>33646940</v>
      </c>
      <c r="I301" s="242" t="s">
        <v>884</v>
      </c>
      <c r="J301" s="242" t="s">
        <v>867</v>
      </c>
      <c r="L301" s="218">
        <v>432494</v>
      </c>
      <c r="M301" s="218">
        <v>483535</v>
      </c>
      <c r="N301" s="218">
        <v>546732</v>
      </c>
      <c r="O301" s="218">
        <v>491514</v>
      </c>
      <c r="P301" s="229">
        <v>681504</v>
      </c>
      <c r="Q301" s="218">
        <v>432494</v>
      </c>
      <c r="R301" s="218">
        <v>483535</v>
      </c>
      <c r="S301" s="218">
        <v>546732</v>
      </c>
      <c r="T301" s="218">
        <v>491514</v>
      </c>
      <c r="U301" s="218">
        <v>681504</v>
      </c>
      <c r="V301" s="1">
        <v>0.0158</v>
      </c>
      <c r="W301" s="1">
        <v>0.017</v>
      </c>
      <c r="X301" s="1">
        <v>0.0185</v>
      </c>
      <c r="Y301" s="1">
        <v>0.0159</v>
      </c>
      <c r="Z301" s="1">
        <v>0.0212</v>
      </c>
      <c r="AB301" s="1">
        <v>0.0185</v>
      </c>
      <c r="AC301" s="1">
        <v>0.0171</v>
      </c>
      <c r="AE301" s="1">
        <v>0.0212</v>
      </c>
      <c r="AF301" s="1">
        <v>0.0172</v>
      </c>
      <c r="AG301" s="1">
        <v>0.004</v>
      </c>
      <c r="AI301" s="1">
        <v>0.0185</v>
      </c>
      <c r="AJ301" s="218">
        <v>622468</v>
      </c>
    </row>
    <row r="302" spans="1:36" ht="12.75">
      <c r="A302" s="167">
        <v>293</v>
      </c>
      <c r="B302" s="168" t="s">
        <v>738</v>
      </c>
      <c r="C302" s="248">
        <v>79508137</v>
      </c>
      <c r="D302" s="248">
        <v>83171138</v>
      </c>
      <c r="E302" s="248">
        <v>87834266</v>
      </c>
      <c r="F302" s="248">
        <v>91918832</v>
      </c>
      <c r="G302" s="248">
        <v>96427124</v>
      </c>
      <c r="H302" s="248">
        <v>101092103</v>
      </c>
      <c r="I302" s="242" t="s">
        <v>892</v>
      </c>
      <c r="J302" s="242" t="s">
        <v>867</v>
      </c>
      <c r="L302" s="218">
        <v>1675298</v>
      </c>
      <c r="M302" s="218">
        <v>2583850</v>
      </c>
      <c r="N302" s="218">
        <v>1888709</v>
      </c>
      <c r="O302" s="218">
        <v>2210321</v>
      </c>
      <c r="P302" s="229">
        <v>2254301</v>
      </c>
      <c r="Q302" s="218">
        <v>1675298</v>
      </c>
      <c r="R302" s="218">
        <v>2583850</v>
      </c>
      <c r="S302" s="218">
        <v>1888709</v>
      </c>
      <c r="T302" s="218">
        <v>2210321</v>
      </c>
      <c r="U302" s="218">
        <v>2254301</v>
      </c>
      <c r="V302" s="1">
        <v>0.0211</v>
      </c>
      <c r="W302" s="1">
        <v>0.0311</v>
      </c>
      <c r="X302" s="1">
        <v>0.0215</v>
      </c>
      <c r="Y302" s="1">
        <v>0.024</v>
      </c>
      <c r="Z302" s="1">
        <v>0.0234</v>
      </c>
      <c r="AB302" s="1">
        <v>0.023</v>
      </c>
      <c r="AC302" s="1">
        <v>0.023</v>
      </c>
      <c r="AE302" s="1">
        <v>0.024</v>
      </c>
      <c r="AF302" s="1">
        <v>0.0225</v>
      </c>
      <c r="AG302" s="1">
        <v>0.0015000000000000013</v>
      </c>
      <c r="AI302" s="1">
        <v>0.023</v>
      </c>
      <c r="AJ302" s="218">
        <v>2325118</v>
      </c>
    </row>
    <row r="303" spans="1:36" ht="12.75">
      <c r="A303" s="167">
        <v>294</v>
      </c>
      <c r="B303" s="168" t="s">
        <v>739</v>
      </c>
      <c r="C303" s="248">
        <v>5655487</v>
      </c>
      <c r="D303" s="248">
        <v>5872638</v>
      </c>
      <c r="E303" s="248">
        <v>6118889</v>
      </c>
      <c r="F303" s="248">
        <v>6340954</v>
      </c>
      <c r="G303" s="248">
        <v>9062662</v>
      </c>
      <c r="H303" s="248">
        <v>7323395</v>
      </c>
      <c r="I303" s="242" t="s">
        <v>889</v>
      </c>
      <c r="J303" s="242" t="s">
        <v>867</v>
      </c>
      <c r="L303" s="218">
        <v>69582</v>
      </c>
      <c r="M303" s="218">
        <v>94321</v>
      </c>
      <c r="N303" s="218">
        <v>69092</v>
      </c>
      <c r="O303" s="218">
        <v>62744</v>
      </c>
      <c r="P303" s="229">
        <v>103584</v>
      </c>
      <c r="Q303" s="218">
        <v>69582</v>
      </c>
      <c r="R303" s="218">
        <v>94321</v>
      </c>
      <c r="S303" s="218">
        <v>69092</v>
      </c>
      <c r="T303" s="218">
        <v>62744</v>
      </c>
      <c r="U303" s="218">
        <v>103584</v>
      </c>
      <c r="V303" s="1">
        <v>0.0123</v>
      </c>
      <c r="W303" s="1">
        <v>0.0161</v>
      </c>
      <c r="X303" s="1">
        <v>0.0113</v>
      </c>
      <c r="Y303" s="1">
        <v>0.0099</v>
      </c>
      <c r="Z303" s="1">
        <v>0.0114</v>
      </c>
      <c r="AB303" s="1">
        <v>0.0109</v>
      </c>
      <c r="AC303" s="1">
        <v>0.0109</v>
      </c>
      <c r="AE303" s="1">
        <v>0.0114</v>
      </c>
      <c r="AF303" s="1">
        <v>0.0106</v>
      </c>
      <c r="AG303" s="1">
        <v>0.0008000000000000004</v>
      </c>
      <c r="AI303" s="1">
        <v>0.0109</v>
      </c>
      <c r="AJ303" s="218">
        <v>79825</v>
      </c>
    </row>
    <row r="304" spans="1:36" ht="12.75">
      <c r="A304" s="167">
        <v>295</v>
      </c>
      <c r="B304" s="168" t="s">
        <v>740</v>
      </c>
      <c r="C304" s="248">
        <v>60933540</v>
      </c>
      <c r="D304" s="248">
        <v>63555128</v>
      </c>
      <c r="E304" s="248">
        <v>66810097</v>
      </c>
      <c r="F304" s="248">
        <v>70189395</v>
      </c>
      <c r="G304" s="248">
        <v>74376362</v>
      </c>
      <c r="H304" s="248">
        <v>78416959</v>
      </c>
      <c r="I304" s="242" t="s">
        <v>867</v>
      </c>
      <c r="J304" s="242" t="s">
        <v>867</v>
      </c>
      <c r="L304" s="218">
        <v>1098249</v>
      </c>
      <c r="M304" s="218">
        <v>1666091</v>
      </c>
      <c r="N304" s="218">
        <v>1674177</v>
      </c>
      <c r="O304" s="218">
        <v>2432232</v>
      </c>
      <c r="P304" s="229">
        <v>2181188</v>
      </c>
      <c r="Q304" s="218">
        <v>1098249</v>
      </c>
      <c r="R304" s="218">
        <v>1666091</v>
      </c>
      <c r="S304" s="218">
        <v>1674177</v>
      </c>
      <c r="T304" s="218">
        <v>2432232</v>
      </c>
      <c r="U304" s="218">
        <v>2181188</v>
      </c>
      <c r="V304" s="1">
        <v>0.018</v>
      </c>
      <c r="W304" s="1">
        <v>0.0262</v>
      </c>
      <c r="X304" s="1">
        <v>0.0251</v>
      </c>
      <c r="Y304" s="1">
        <v>0.0347</v>
      </c>
      <c r="Z304" s="1">
        <v>0.0293</v>
      </c>
      <c r="AB304" s="1">
        <v>0.0297</v>
      </c>
      <c r="AC304" s="1">
        <v>0.0269</v>
      </c>
      <c r="AE304" s="1">
        <v>0.0347</v>
      </c>
      <c r="AF304" s="1">
        <v>0.0272</v>
      </c>
      <c r="AG304" s="1">
        <v>0.007500000000000003</v>
      </c>
      <c r="AI304" s="1">
        <v>0.0297</v>
      </c>
      <c r="AJ304" s="218">
        <v>2328984</v>
      </c>
    </row>
    <row r="305" spans="1:36" ht="12.75">
      <c r="A305" s="167">
        <v>296</v>
      </c>
      <c r="B305" s="168" t="s">
        <v>741</v>
      </c>
      <c r="C305" s="248">
        <v>18823355</v>
      </c>
      <c r="D305" s="248">
        <v>19423469</v>
      </c>
      <c r="E305" s="248">
        <v>20120809</v>
      </c>
      <c r="F305" s="248">
        <v>20859932</v>
      </c>
      <c r="G305" s="248">
        <v>23553556</v>
      </c>
      <c r="H305" s="248">
        <v>22735338</v>
      </c>
      <c r="I305" s="242" t="s">
        <v>867</v>
      </c>
      <c r="J305" s="242" t="s">
        <v>867</v>
      </c>
      <c r="L305" s="218">
        <v>129530</v>
      </c>
      <c r="M305" s="218">
        <v>202179</v>
      </c>
      <c r="N305" s="218">
        <v>236103</v>
      </c>
      <c r="O305" s="218">
        <v>394588</v>
      </c>
      <c r="P305" s="229">
        <v>412084</v>
      </c>
      <c r="Q305" s="218">
        <v>129530</v>
      </c>
      <c r="R305" s="218">
        <v>202179</v>
      </c>
      <c r="S305" s="218">
        <v>236103</v>
      </c>
      <c r="T305" s="218">
        <v>394588</v>
      </c>
      <c r="U305" s="218">
        <v>412084</v>
      </c>
      <c r="V305" s="1">
        <v>0.0069</v>
      </c>
      <c r="W305" s="1">
        <v>0.0104</v>
      </c>
      <c r="X305" s="1">
        <v>0.0117</v>
      </c>
      <c r="Y305" s="1">
        <v>0.0189</v>
      </c>
      <c r="Z305" s="1">
        <v>0.0175</v>
      </c>
      <c r="AB305" s="1">
        <v>0.016</v>
      </c>
      <c r="AC305" s="1">
        <v>0.0132</v>
      </c>
      <c r="AE305" s="1">
        <v>0.0189</v>
      </c>
      <c r="AF305" s="1">
        <v>0.0146</v>
      </c>
      <c r="AG305" s="1">
        <v>0.0043</v>
      </c>
      <c r="AI305" s="1">
        <v>0.016</v>
      </c>
      <c r="AJ305" s="218">
        <v>363765</v>
      </c>
    </row>
    <row r="306" spans="1:36" ht="12.75">
      <c r="A306" s="167">
        <v>297</v>
      </c>
      <c r="B306" s="168" t="s">
        <v>742</v>
      </c>
      <c r="C306" s="248">
        <v>827187</v>
      </c>
      <c r="D306" s="248">
        <v>855313</v>
      </c>
      <c r="E306" s="248">
        <v>909451</v>
      </c>
      <c r="F306" s="248">
        <v>939097</v>
      </c>
      <c r="G306" s="248">
        <v>1404096</v>
      </c>
      <c r="H306" s="248">
        <v>1026359</v>
      </c>
      <c r="I306" s="242" t="s">
        <v>867</v>
      </c>
      <c r="J306" s="242" t="s">
        <v>867</v>
      </c>
      <c r="L306" s="218">
        <v>7446</v>
      </c>
      <c r="M306" s="218">
        <v>32755</v>
      </c>
      <c r="N306" s="218">
        <v>6315</v>
      </c>
      <c r="O306" s="218">
        <v>22329</v>
      </c>
      <c r="P306" s="229">
        <v>16833</v>
      </c>
      <c r="Q306" s="218">
        <v>7446</v>
      </c>
      <c r="R306" s="218">
        <v>32755</v>
      </c>
      <c r="S306" s="218">
        <v>6315</v>
      </c>
      <c r="T306" s="218">
        <v>22329</v>
      </c>
      <c r="U306" s="218">
        <v>16833</v>
      </c>
      <c r="V306" s="1">
        <v>0.009</v>
      </c>
      <c r="W306" s="1">
        <v>0.0383</v>
      </c>
      <c r="X306" s="1">
        <v>0.0069</v>
      </c>
      <c r="Y306" s="1">
        <v>0.0238</v>
      </c>
      <c r="Z306" s="1">
        <v>0.012</v>
      </c>
      <c r="AB306" s="1">
        <v>0.0142</v>
      </c>
      <c r="AC306" s="1">
        <v>0.0142</v>
      </c>
      <c r="AE306" s="1">
        <v>0.0238</v>
      </c>
      <c r="AF306" s="1">
        <v>0.0095</v>
      </c>
      <c r="AG306" s="1">
        <v>0.014300000000000002</v>
      </c>
      <c r="AI306" s="1">
        <v>0.0142</v>
      </c>
      <c r="AJ306" s="218">
        <v>14574</v>
      </c>
    </row>
    <row r="307" spans="1:36" ht="12.75">
      <c r="A307" s="167">
        <v>298</v>
      </c>
      <c r="B307" s="168" t="s">
        <v>743</v>
      </c>
      <c r="C307" s="248">
        <v>15365977</v>
      </c>
      <c r="D307" s="248">
        <v>16168067</v>
      </c>
      <c r="E307" s="248">
        <v>16914730</v>
      </c>
      <c r="F307" s="248">
        <v>17423227</v>
      </c>
      <c r="G307" s="248">
        <v>22285113</v>
      </c>
      <c r="H307" s="248">
        <v>18462129</v>
      </c>
      <c r="I307" s="242" t="s">
        <v>867</v>
      </c>
      <c r="J307" s="242" t="s">
        <v>867</v>
      </c>
      <c r="L307" s="218">
        <v>417940</v>
      </c>
      <c r="M307" s="218">
        <v>342461</v>
      </c>
      <c r="N307" s="218">
        <v>85629</v>
      </c>
      <c r="O307" s="218">
        <v>79814</v>
      </c>
      <c r="P307" s="229">
        <v>75041</v>
      </c>
      <c r="Q307" s="218">
        <v>417940</v>
      </c>
      <c r="R307" s="218">
        <v>342461</v>
      </c>
      <c r="S307" s="218">
        <v>85629</v>
      </c>
      <c r="T307" s="218">
        <v>79814</v>
      </c>
      <c r="U307" s="218">
        <v>75041</v>
      </c>
      <c r="V307" s="1">
        <v>0.0272</v>
      </c>
      <c r="W307" s="1">
        <v>0.0212</v>
      </c>
      <c r="X307" s="1">
        <v>0.0051</v>
      </c>
      <c r="Y307" s="1">
        <v>0.0046</v>
      </c>
      <c r="Z307" s="1">
        <v>0.0034</v>
      </c>
      <c r="AB307" s="1">
        <v>0.0044</v>
      </c>
      <c r="AC307" s="1">
        <v>0.0044</v>
      </c>
      <c r="AE307" s="1">
        <v>0.0051</v>
      </c>
      <c r="AF307" s="1">
        <v>0.004</v>
      </c>
      <c r="AG307" s="1">
        <v>0.0011000000000000003</v>
      </c>
      <c r="AI307" s="1">
        <v>0.0044</v>
      </c>
      <c r="AJ307" s="218">
        <v>81233</v>
      </c>
    </row>
    <row r="308" spans="1:36" ht="12.75">
      <c r="A308" s="167">
        <v>299</v>
      </c>
      <c r="B308" s="168" t="s">
        <v>744</v>
      </c>
      <c r="C308" s="248">
        <v>12382936</v>
      </c>
      <c r="D308" s="248">
        <v>12800551</v>
      </c>
      <c r="E308" s="248">
        <v>13260416</v>
      </c>
      <c r="F308" s="248">
        <v>13752029</v>
      </c>
      <c r="G308" s="248">
        <v>16074515</v>
      </c>
      <c r="H308" s="248">
        <v>14766609</v>
      </c>
      <c r="I308" s="242" t="s">
        <v>867</v>
      </c>
      <c r="J308" s="242" t="s">
        <v>867</v>
      </c>
      <c r="L308" s="218">
        <v>108042</v>
      </c>
      <c r="M308" s="218">
        <v>139851</v>
      </c>
      <c r="N308" s="218">
        <v>160102</v>
      </c>
      <c r="O308" s="218">
        <v>130658</v>
      </c>
      <c r="P308" s="229">
        <v>184459</v>
      </c>
      <c r="Q308" s="218">
        <v>108042</v>
      </c>
      <c r="R308" s="218">
        <v>139851</v>
      </c>
      <c r="S308" s="218">
        <v>160102</v>
      </c>
      <c r="T308" s="218">
        <v>130658</v>
      </c>
      <c r="U308" s="218">
        <v>184459</v>
      </c>
      <c r="V308" s="1">
        <v>0.0087</v>
      </c>
      <c r="W308" s="1">
        <v>0.0109</v>
      </c>
      <c r="X308" s="1">
        <v>0.0121</v>
      </c>
      <c r="Y308" s="1">
        <v>0.0095</v>
      </c>
      <c r="Z308" s="1">
        <v>0.0115</v>
      </c>
      <c r="AB308" s="1">
        <v>0.011</v>
      </c>
      <c r="AC308" s="1">
        <v>0.0106</v>
      </c>
      <c r="AE308" s="1">
        <v>0.0121</v>
      </c>
      <c r="AF308" s="1">
        <v>0.0105</v>
      </c>
      <c r="AG308" s="1">
        <v>0.001599999999999999</v>
      </c>
      <c r="AI308" s="1">
        <v>0.011</v>
      </c>
      <c r="AJ308" s="218">
        <v>162433</v>
      </c>
    </row>
    <row r="309" spans="1:36" ht="12.75">
      <c r="A309" s="167">
        <v>300</v>
      </c>
      <c r="B309" s="168" t="s">
        <v>745</v>
      </c>
      <c r="C309" s="248">
        <v>8484436</v>
      </c>
      <c r="D309" s="248">
        <v>8811257</v>
      </c>
      <c r="E309" s="248">
        <v>9165935</v>
      </c>
      <c r="F309" s="248">
        <v>9521382</v>
      </c>
      <c r="G309" s="248">
        <v>15007937</v>
      </c>
      <c r="H309" s="248">
        <v>9779725</v>
      </c>
      <c r="I309" s="242" t="s">
        <v>884</v>
      </c>
      <c r="J309" s="242" t="s">
        <v>895</v>
      </c>
      <c r="L309" s="218">
        <v>114710</v>
      </c>
      <c r="M309" s="218">
        <v>134397</v>
      </c>
      <c r="N309" s="218">
        <v>126298</v>
      </c>
      <c r="O309" s="218">
        <v>125016</v>
      </c>
      <c r="P309" s="229">
        <v>113799</v>
      </c>
      <c r="Q309" s="218">
        <v>114710</v>
      </c>
      <c r="R309" s="218">
        <v>134397</v>
      </c>
      <c r="S309" s="218">
        <v>126298</v>
      </c>
      <c r="T309" s="218">
        <v>125016</v>
      </c>
      <c r="U309" s="218">
        <v>113799</v>
      </c>
      <c r="V309" s="1">
        <v>0.0135</v>
      </c>
      <c r="W309" s="1">
        <v>0.0153</v>
      </c>
      <c r="X309" s="1">
        <v>0.0138</v>
      </c>
      <c r="Y309" s="1">
        <v>0.0131</v>
      </c>
      <c r="Z309" s="1">
        <v>0.0076</v>
      </c>
      <c r="AB309" s="1">
        <v>0.0115</v>
      </c>
      <c r="AC309" s="1">
        <v>0.0115</v>
      </c>
      <c r="AE309" s="1">
        <v>0.0138</v>
      </c>
      <c r="AF309" s="1">
        <v>0.0104</v>
      </c>
      <c r="AG309" s="1">
        <v>0.0034000000000000002</v>
      </c>
      <c r="AI309" s="1">
        <v>0.0115</v>
      </c>
      <c r="AJ309" s="218">
        <v>112467</v>
      </c>
    </row>
    <row r="310" spans="1:36" ht="12.75">
      <c r="A310" s="167">
        <v>301</v>
      </c>
      <c r="B310" s="168" t="s">
        <v>746</v>
      </c>
      <c r="C310" s="248">
        <v>22367556</v>
      </c>
      <c r="D310" s="248">
        <v>23113154</v>
      </c>
      <c r="E310" s="248">
        <v>23993663</v>
      </c>
      <c r="F310" s="248">
        <v>24973562</v>
      </c>
      <c r="G310" s="248">
        <v>26010114</v>
      </c>
      <c r="H310" s="248">
        <v>27040694</v>
      </c>
      <c r="I310" s="242" t="s">
        <v>867</v>
      </c>
      <c r="J310" s="242" t="s">
        <v>867</v>
      </c>
      <c r="L310" s="218">
        <v>186409</v>
      </c>
      <c r="M310" s="218">
        <v>302680</v>
      </c>
      <c r="N310" s="218">
        <v>380057</v>
      </c>
      <c r="O310" s="218">
        <v>412213</v>
      </c>
      <c r="P310" s="229">
        <v>380132</v>
      </c>
      <c r="Q310" s="218">
        <v>186409</v>
      </c>
      <c r="R310" s="218">
        <v>302680</v>
      </c>
      <c r="S310" s="218">
        <v>380057</v>
      </c>
      <c r="T310" s="218">
        <v>412213</v>
      </c>
      <c r="U310" s="218">
        <v>380132</v>
      </c>
      <c r="V310" s="1">
        <v>0.0083</v>
      </c>
      <c r="W310" s="1">
        <v>0.0131</v>
      </c>
      <c r="X310" s="1">
        <v>0.0158</v>
      </c>
      <c r="Y310" s="1">
        <v>0.0165</v>
      </c>
      <c r="Z310" s="1">
        <v>0.0146</v>
      </c>
      <c r="AB310" s="1">
        <v>0.0156</v>
      </c>
      <c r="AC310" s="1">
        <v>0.0145</v>
      </c>
      <c r="AE310" s="1">
        <v>0.0165</v>
      </c>
      <c r="AF310" s="1">
        <v>0.0152</v>
      </c>
      <c r="AG310" s="1">
        <v>0.0013000000000000008</v>
      </c>
      <c r="AI310" s="1">
        <v>0.0156</v>
      </c>
      <c r="AJ310" s="218">
        <v>421835</v>
      </c>
    </row>
    <row r="311" spans="1:36" ht="12.75">
      <c r="A311" s="167">
        <v>302</v>
      </c>
      <c r="B311" s="168" t="s">
        <v>747</v>
      </c>
      <c r="C311" s="248">
        <v>1275660</v>
      </c>
      <c r="D311" s="248">
        <v>1315688</v>
      </c>
      <c r="E311" s="248">
        <v>1359406</v>
      </c>
      <c r="F311" s="248">
        <v>1395962</v>
      </c>
      <c r="G311" s="248">
        <v>1441623</v>
      </c>
      <c r="H311" s="248">
        <v>1489774</v>
      </c>
      <c r="I311" s="242" t="s">
        <v>867</v>
      </c>
      <c r="J311" s="242" t="s">
        <v>867</v>
      </c>
      <c r="L311" s="218">
        <v>8136</v>
      </c>
      <c r="M311" s="218">
        <v>10826</v>
      </c>
      <c r="N311" s="218">
        <v>2571</v>
      </c>
      <c r="O311" s="218">
        <v>10762</v>
      </c>
      <c r="P311" s="229">
        <v>12110</v>
      </c>
      <c r="Q311" s="218">
        <v>8136</v>
      </c>
      <c r="R311" s="218">
        <v>10826</v>
      </c>
      <c r="S311" s="218">
        <v>2571</v>
      </c>
      <c r="T311" s="218">
        <v>10762</v>
      </c>
      <c r="U311" s="218">
        <v>12110</v>
      </c>
      <c r="V311" s="1">
        <v>0.0064</v>
      </c>
      <c r="W311" s="1">
        <v>0.0082</v>
      </c>
      <c r="X311" s="1">
        <v>0.0019</v>
      </c>
      <c r="Y311" s="1">
        <v>0.0077</v>
      </c>
      <c r="Z311" s="1">
        <v>0.0084</v>
      </c>
      <c r="AB311" s="1">
        <v>0.006</v>
      </c>
      <c r="AC311" s="1">
        <v>0.0059</v>
      </c>
      <c r="AE311" s="1">
        <v>0.0084</v>
      </c>
      <c r="AF311" s="1">
        <v>0.0048</v>
      </c>
      <c r="AG311" s="1">
        <v>0.0036</v>
      </c>
      <c r="AI311" s="1">
        <v>0.006</v>
      </c>
      <c r="AJ311" s="218">
        <v>8939</v>
      </c>
    </row>
    <row r="312" spans="1:36" ht="12.75">
      <c r="A312" s="167">
        <v>303</v>
      </c>
      <c r="B312" s="168" t="s">
        <v>748</v>
      </c>
      <c r="C312" s="248">
        <v>10785788</v>
      </c>
      <c r="D312" s="248">
        <v>11147962</v>
      </c>
      <c r="E312" s="248">
        <v>11571723</v>
      </c>
      <c r="F312" s="248">
        <v>12281188</v>
      </c>
      <c r="G312" s="248">
        <v>18653622</v>
      </c>
      <c r="H312" s="248">
        <v>13656288</v>
      </c>
      <c r="I312" s="242" t="s">
        <v>884</v>
      </c>
      <c r="J312" s="242" t="s">
        <v>867</v>
      </c>
      <c r="L312" s="218">
        <v>92529</v>
      </c>
      <c r="M312" s="218">
        <v>145062</v>
      </c>
      <c r="N312" s="218">
        <v>419650</v>
      </c>
      <c r="O312" s="218">
        <v>365741</v>
      </c>
      <c r="P312" s="229">
        <v>337358</v>
      </c>
      <c r="Q312" s="218">
        <v>92529</v>
      </c>
      <c r="R312" s="218">
        <v>145062</v>
      </c>
      <c r="S312" s="218">
        <v>419650</v>
      </c>
      <c r="T312" s="218">
        <v>365741</v>
      </c>
      <c r="U312" s="218">
        <v>337358</v>
      </c>
      <c r="V312" s="1">
        <v>0.0086</v>
      </c>
      <c r="W312" s="1">
        <v>0.013</v>
      </c>
      <c r="X312" s="1">
        <v>0.0363</v>
      </c>
      <c r="Y312" s="1">
        <v>0.0298</v>
      </c>
      <c r="Z312" s="1">
        <v>0.0181</v>
      </c>
      <c r="AB312" s="1">
        <v>0.0281</v>
      </c>
      <c r="AC312" s="1">
        <v>0.0203</v>
      </c>
      <c r="AE312" s="1">
        <v>0.0363</v>
      </c>
      <c r="AF312" s="1">
        <v>0.024</v>
      </c>
      <c r="AG312" s="1">
        <v>0.012299999999999998</v>
      </c>
      <c r="AI312" s="1">
        <v>0.0281</v>
      </c>
      <c r="AJ312" s="218">
        <v>383742</v>
      </c>
    </row>
    <row r="313" spans="1:36" ht="12.75">
      <c r="A313" s="167">
        <v>304</v>
      </c>
      <c r="B313" s="168" t="s">
        <v>749</v>
      </c>
      <c r="C313" s="248">
        <v>20785891</v>
      </c>
      <c r="D313" s="248">
        <v>21650469</v>
      </c>
      <c r="E313" s="248">
        <v>22727780</v>
      </c>
      <c r="F313" s="248">
        <v>24245252</v>
      </c>
      <c r="G313" s="248">
        <v>26317114</v>
      </c>
      <c r="H313" s="248">
        <v>26405192</v>
      </c>
      <c r="I313" s="242" t="s">
        <v>883</v>
      </c>
      <c r="J313" s="242" t="s">
        <v>867</v>
      </c>
      <c r="L313" s="218">
        <v>344931</v>
      </c>
      <c r="M313" s="218">
        <v>536049</v>
      </c>
      <c r="N313" s="218">
        <v>949278</v>
      </c>
      <c r="O313" s="218">
        <v>389819</v>
      </c>
      <c r="P313" s="229">
        <v>532960</v>
      </c>
      <c r="Q313" s="218">
        <v>344931</v>
      </c>
      <c r="R313" s="218">
        <v>536049</v>
      </c>
      <c r="S313" s="218">
        <v>949278</v>
      </c>
      <c r="T313" s="218">
        <v>389819</v>
      </c>
      <c r="U313" s="218">
        <v>532960</v>
      </c>
      <c r="V313" s="1">
        <v>0.0166</v>
      </c>
      <c r="W313" s="1">
        <v>0.0248</v>
      </c>
      <c r="X313" s="1">
        <v>0.0418</v>
      </c>
      <c r="Y313" s="1">
        <v>0.0161</v>
      </c>
      <c r="Z313" s="1">
        <v>0.0203</v>
      </c>
      <c r="AB313" s="1">
        <v>0.0261</v>
      </c>
      <c r="AC313" s="1">
        <v>0.0204</v>
      </c>
      <c r="AE313" s="1">
        <v>0.0418</v>
      </c>
      <c r="AF313" s="1">
        <v>0.0182</v>
      </c>
      <c r="AG313" s="1">
        <v>0.023599999999999996</v>
      </c>
      <c r="AI313" s="1">
        <v>0.0204</v>
      </c>
      <c r="AJ313" s="218">
        <v>538666</v>
      </c>
    </row>
    <row r="314" spans="1:36" ht="12.75">
      <c r="A314" s="167">
        <v>305</v>
      </c>
      <c r="B314" s="168" t="s">
        <v>750</v>
      </c>
      <c r="C314" s="248">
        <v>57528897</v>
      </c>
      <c r="D314" s="248">
        <v>60350740</v>
      </c>
      <c r="E314" s="248">
        <v>62859640</v>
      </c>
      <c r="F314" s="248">
        <v>65227825</v>
      </c>
      <c r="G314" s="248">
        <v>68260862</v>
      </c>
      <c r="H314" s="248">
        <v>71370427</v>
      </c>
      <c r="I314" s="242" t="s">
        <v>884</v>
      </c>
      <c r="J314" s="242" t="s">
        <v>867</v>
      </c>
      <c r="L314" s="218">
        <v>1383621</v>
      </c>
      <c r="M314" s="218">
        <v>1000131</v>
      </c>
      <c r="N314" s="218">
        <v>796694</v>
      </c>
      <c r="O314" s="218">
        <v>1402341</v>
      </c>
      <c r="P314" s="229">
        <v>1403043</v>
      </c>
      <c r="Q314" s="218">
        <v>1383621</v>
      </c>
      <c r="R314" s="218">
        <v>1000131</v>
      </c>
      <c r="S314" s="218">
        <v>796694</v>
      </c>
      <c r="T314" s="218">
        <v>1402341</v>
      </c>
      <c r="U314" s="218">
        <v>1403043</v>
      </c>
      <c r="V314" s="1">
        <v>0.0241</v>
      </c>
      <c r="W314" s="1">
        <v>0.0166</v>
      </c>
      <c r="X314" s="1">
        <v>0.0127</v>
      </c>
      <c r="Y314" s="1">
        <v>0.0215</v>
      </c>
      <c r="Z314" s="1">
        <v>0.0206</v>
      </c>
      <c r="AB314" s="1">
        <v>0.0183</v>
      </c>
      <c r="AC314" s="1">
        <v>0.0166</v>
      </c>
      <c r="AE314" s="1">
        <v>0.0215</v>
      </c>
      <c r="AF314" s="1">
        <v>0.0167</v>
      </c>
      <c r="AG314" s="1">
        <v>0.004799999999999999</v>
      </c>
      <c r="AI314" s="1">
        <v>0.0183</v>
      </c>
      <c r="AJ314" s="218">
        <v>1306079</v>
      </c>
    </row>
    <row r="315" spans="1:36" ht="12.75">
      <c r="A315" s="167">
        <v>306</v>
      </c>
      <c r="B315" s="168" t="s">
        <v>751</v>
      </c>
      <c r="C315" s="248">
        <v>2800760</v>
      </c>
      <c r="D315" s="248">
        <v>2896334</v>
      </c>
      <c r="E315" s="248">
        <v>2983300</v>
      </c>
      <c r="F315" s="248">
        <v>3083290</v>
      </c>
      <c r="G315" s="248">
        <v>3175954</v>
      </c>
      <c r="H315" s="248">
        <v>3282099</v>
      </c>
      <c r="I315" s="242" t="s">
        <v>884</v>
      </c>
      <c r="J315" s="242" t="s">
        <v>867</v>
      </c>
      <c r="L315" s="218">
        <v>25555</v>
      </c>
      <c r="M315" s="218">
        <v>14558</v>
      </c>
      <c r="N315" s="218">
        <v>25407</v>
      </c>
      <c r="O315" s="218">
        <v>15582</v>
      </c>
      <c r="P315" s="229">
        <v>26746</v>
      </c>
      <c r="Q315" s="218">
        <v>25555</v>
      </c>
      <c r="R315" s="218">
        <v>14558</v>
      </c>
      <c r="S315" s="218">
        <v>25407</v>
      </c>
      <c r="T315" s="218">
        <v>15582</v>
      </c>
      <c r="U315" s="218">
        <v>26746</v>
      </c>
      <c r="V315" s="1">
        <v>0.0091</v>
      </c>
      <c r="W315" s="1">
        <v>0.005</v>
      </c>
      <c r="X315" s="1">
        <v>0.0085</v>
      </c>
      <c r="Y315" s="1">
        <v>0.0051</v>
      </c>
      <c r="Z315" s="1">
        <v>0.0084</v>
      </c>
      <c r="AB315" s="1">
        <v>0.0073</v>
      </c>
      <c r="AC315" s="1">
        <v>0.0062</v>
      </c>
      <c r="AE315" s="1">
        <v>0.0085</v>
      </c>
      <c r="AF315" s="1">
        <v>0.0068</v>
      </c>
      <c r="AG315" s="1">
        <v>0.001700000000000001</v>
      </c>
      <c r="AI315" s="1">
        <v>0.0073</v>
      </c>
      <c r="AJ315" s="218">
        <v>23959</v>
      </c>
    </row>
    <row r="316" spans="1:36" ht="12.75">
      <c r="A316" s="167">
        <v>307</v>
      </c>
      <c r="B316" s="168" t="s">
        <v>752</v>
      </c>
      <c r="C316" s="248">
        <v>53087521</v>
      </c>
      <c r="D316" s="248">
        <v>55436719</v>
      </c>
      <c r="E316" s="248">
        <v>57997151</v>
      </c>
      <c r="F316" s="248">
        <v>60384756</v>
      </c>
      <c r="G316" s="248">
        <v>68200516</v>
      </c>
      <c r="H316" s="248">
        <v>65691452</v>
      </c>
      <c r="I316" s="242" t="s">
        <v>887</v>
      </c>
      <c r="J316" s="242" t="s">
        <v>867</v>
      </c>
      <c r="L316" s="218">
        <v>1022010</v>
      </c>
      <c r="M316" s="218">
        <v>1174514</v>
      </c>
      <c r="N316" s="218">
        <v>937676</v>
      </c>
      <c r="O316" s="218">
        <v>934028</v>
      </c>
      <c r="P316" s="229">
        <v>1292339</v>
      </c>
      <c r="Q316" s="218">
        <v>1022010</v>
      </c>
      <c r="R316" s="218">
        <v>1174514</v>
      </c>
      <c r="S316" s="218">
        <v>937676</v>
      </c>
      <c r="T316" s="218">
        <v>934028</v>
      </c>
      <c r="U316" s="218">
        <v>1292339</v>
      </c>
      <c r="V316" s="1">
        <v>0.0193</v>
      </c>
      <c r="W316" s="1">
        <v>0.0212</v>
      </c>
      <c r="X316" s="1">
        <v>0.0162</v>
      </c>
      <c r="Y316" s="1">
        <v>0.0155</v>
      </c>
      <c r="Z316" s="1">
        <v>0.0189</v>
      </c>
      <c r="AB316" s="1">
        <v>0.0169</v>
      </c>
      <c r="AC316" s="1">
        <v>0.0169</v>
      </c>
      <c r="AE316" s="1">
        <v>0.0189</v>
      </c>
      <c r="AF316" s="1">
        <v>0.0159</v>
      </c>
      <c r="AG316" s="1">
        <v>0.002999999999999999</v>
      </c>
      <c r="AI316" s="1">
        <v>0.0169</v>
      </c>
      <c r="AJ316" s="218">
        <v>1110186</v>
      </c>
    </row>
    <row r="317" spans="1:36" ht="12.75">
      <c r="A317" s="167">
        <v>308</v>
      </c>
      <c r="B317" s="168" t="s">
        <v>753</v>
      </c>
      <c r="C317" s="248">
        <v>170708521</v>
      </c>
      <c r="D317" s="248">
        <v>178285048</v>
      </c>
      <c r="E317" s="248">
        <v>188477935</v>
      </c>
      <c r="F317" s="248">
        <v>198984814</v>
      </c>
      <c r="G317" s="248">
        <v>209933737</v>
      </c>
      <c r="H317" s="248">
        <v>219284328</v>
      </c>
      <c r="I317" s="242" t="s">
        <v>867</v>
      </c>
      <c r="J317" s="242" t="s">
        <v>867</v>
      </c>
      <c r="L317" s="218">
        <v>3308814</v>
      </c>
      <c r="M317" s="218">
        <v>5735761</v>
      </c>
      <c r="N317" s="218">
        <v>5794931</v>
      </c>
      <c r="O317" s="218">
        <v>5974303</v>
      </c>
      <c r="P317" s="229">
        <v>4102248</v>
      </c>
      <c r="Q317" s="218">
        <v>3308814</v>
      </c>
      <c r="R317" s="218">
        <v>5735761</v>
      </c>
      <c r="S317" s="218">
        <v>5794931</v>
      </c>
      <c r="T317" s="218">
        <v>5974303</v>
      </c>
      <c r="U317" s="218">
        <v>4102248</v>
      </c>
      <c r="V317" s="1">
        <v>0.0194</v>
      </c>
      <c r="W317" s="1">
        <v>0.0322</v>
      </c>
      <c r="X317" s="1">
        <v>0.0307</v>
      </c>
      <c r="Y317" s="1">
        <v>0.03</v>
      </c>
      <c r="Z317" s="1">
        <v>0.0195</v>
      </c>
      <c r="AB317" s="1">
        <v>0.0267</v>
      </c>
      <c r="AC317" s="1">
        <v>0.0267</v>
      </c>
      <c r="AE317" s="1">
        <v>0.0307</v>
      </c>
      <c r="AF317" s="1">
        <v>0.0248</v>
      </c>
      <c r="AG317" s="1">
        <v>0.0059000000000000025</v>
      </c>
      <c r="AI317" s="1">
        <v>0.0267</v>
      </c>
      <c r="AJ317" s="218">
        <v>5854892</v>
      </c>
    </row>
    <row r="318" spans="1:36" ht="12.75">
      <c r="A318" s="167">
        <v>309</v>
      </c>
      <c r="B318" s="168" t="s">
        <v>754</v>
      </c>
      <c r="C318" s="248">
        <v>12620757</v>
      </c>
      <c r="D318" s="248">
        <v>13020800</v>
      </c>
      <c r="E318" s="248">
        <v>13582024</v>
      </c>
      <c r="F318" s="248">
        <v>14056255</v>
      </c>
      <c r="G318" s="248">
        <v>14537902</v>
      </c>
      <c r="H318" s="248">
        <v>15006396</v>
      </c>
      <c r="I318" s="242" t="s">
        <v>884</v>
      </c>
      <c r="J318" s="242" t="s">
        <v>867</v>
      </c>
      <c r="L318" s="218">
        <v>82301</v>
      </c>
      <c r="M318" s="218">
        <v>235704</v>
      </c>
      <c r="N318" s="218">
        <v>133277</v>
      </c>
      <c r="O318" s="218">
        <v>130241</v>
      </c>
      <c r="P318" s="229">
        <v>105045</v>
      </c>
      <c r="Q318" s="218">
        <v>82301</v>
      </c>
      <c r="R318" s="218">
        <v>235704</v>
      </c>
      <c r="S318" s="218">
        <v>133277</v>
      </c>
      <c r="T318" s="218">
        <v>130241</v>
      </c>
      <c r="U318" s="218">
        <v>105045</v>
      </c>
      <c r="V318" s="1">
        <v>0.0065</v>
      </c>
      <c r="W318" s="1">
        <v>0.0181</v>
      </c>
      <c r="X318" s="1">
        <v>0.0098</v>
      </c>
      <c r="Y318" s="1">
        <v>0.0093</v>
      </c>
      <c r="Z318" s="1">
        <v>0.0072</v>
      </c>
      <c r="AB318" s="1">
        <v>0.0088</v>
      </c>
      <c r="AC318" s="1">
        <v>0.0088</v>
      </c>
      <c r="AE318" s="1">
        <v>0.0098</v>
      </c>
      <c r="AF318" s="1">
        <v>0.0083</v>
      </c>
      <c r="AG318" s="1">
        <v>0.0014999999999999996</v>
      </c>
      <c r="AI318" s="1">
        <v>0.0088</v>
      </c>
      <c r="AJ318" s="218">
        <v>132056</v>
      </c>
    </row>
    <row r="319" spans="1:36" ht="12.75">
      <c r="A319" s="167">
        <v>310</v>
      </c>
      <c r="B319" s="168" t="s">
        <v>755</v>
      </c>
      <c r="C319" s="248">
        <v>33899557</v>
      </c>
      <c r="D319" s="248">
        <v>34981651</v>
      </c>
      <c r="E319" s="248">
        <v>36344277</v>
      </c>
      <c r="F319" s="248">
        <v>37654086</v>
      </c>
      <c r="G319" s="248">
        <v>38990064</v>
      </c>
      <c r="H319" s="248">
        <v>40402319</v>
      </c>
      <c r="I319" s="242" t="s">
        <v>886</v>
      </c>
      <c r="J319" s="242" t="s">
        <v>867</v>
      </c>
      <c r="L319" s="218">
        <v>234605</v>
      </c>
      <c r="M319" s="218">
        <v>488085</v>
      </c>
      <c r="N319" s="218">
        <v>401202</v>
      </c>
      <c r="O319" s="218">
        <v>394626</v>
      </c>
      <c r="P319" s="229">
        <v>437503</v>
      </c>
      <c r="Q319" s="218">
        <v>234605</v>
      </c>
      <c r="R319" s="218">
        <v>488085</v>
      </c>
      <c r="S319" s="218">
        <v>401202</v>
      </c>
      <c r="T319" s="218">
        <v>394626</v>
      </c>
      <c r="U319" s="218">
        <v>437503</v>
      </c>
      <c r="V319" s="1">
        <v>0.0069</v>
      </c>
      <c r="W319" s="1">
        <v>0.014</v>
      </c>
      <c r="X319" s="1">
        <v>0.011</v>
      </c>
      <c r="Y319" s="1">
        <v>0.0105</v>
      </c>
      <c r="Z319" s="1">
        <v>0.0112</v>
      </c>
      <c r="AB319" s="1">
        <v>0.0109</v>
      </c>
      <c r="AC319" s="1">
        <v>0.0109</v>
      </c>
      <c r="AE319" s="1">
        <v>0.0112</v>
      </c>
      <c r="AF319" s="1">
        <v>0.0108</v>
      </c>
      <c r="AG319" s="1">
        <v>0.0003999999999999993</v>
      </c>
      <c r="AI319" s="1">
        <v>0.0109</v>
      </c>
      <c r="AJ319" s="218">
        <v>440385</v>
      </c>
    </row>
    <row r="320" spans="1:36" ht="12.75">
      <c r="A320" s="167">
        <v>311</v>
      </c>
      <c r="B320" s="168" t="s">
        <v>756</v>
      </c>
      <c r="C320" s="248">
        <v>6308895</v>
      </c>
      <c r="D320" s="248">
        <v>6673404</v>
      </c>
      <c r="E320" s="248">
        <v>6891487</v>
      </c>
      <c r="F320" s="248">
        <v>7131605</v>
      </c>
      <c r="G320" s="248">
        <v>7717299</v>
      </c>
      <c r="H320" s="248">
        <v>8001578</v>
      </c>
      <c r="I320" s="242" t="s">
        <v>867</v>
      </c>
      <c r="J320" s="242" t="s">
        <v>867</v>
      </c>
      <c r="L320" s="218">
        <v>206787</v>
      </c>
      <c r="M320" s="218">
        <v>51248</v>
      </c>
      <c r="N320" s="218">
        <v>67831</v>
      </c>
      <c r="O320" s="218">
        <v>407404</v>
      </c>
      <c r="P320" s="229">
        <v>91347</v>
      </c>
      <c r="Q320" s="218">
        <v>206787</v>
      </c>
      <c r="R320" s="218">
        <v>51248</v>
      </c>
      <c r="S320" s="218">
        <v>67831</v>
      </c>
      <c r="T320" s="218">
        <v>407404</v>
      </c>
      <c r="U320" s="218">
        <v>91347</v>
      </c>
      <c r="V320" s="1">
        <v>0.0328</v>
      </c>
      <c r="W320" s="1">
        <v>0.0077</v>
      </c>
      <c r="X320" s="1">
        <v>0.0098</v>
      </c>
      <c r="Y320" s="1">
        <v>0.0571</v>
      </c>
      <c r="Z320" s="1">
        <v>0.0118</v>
      </c>
      <c r="AB320" s="1">
        <v>0.0262</v>
      </c>
      <c r="AC320" s="1">
        <v>0.0098</v>
      </c>
      <c r="AE320" s="1">
        <v>0.0571</v>
      </c>
      <c r="AF320" s="1">
        <v>0.0108</v>
      </c>
      <c r="AG320" s="1">
        <v>0.046299999999999994</v>
      </c>
      <c r="AI320" s="1">
        <v>0.0098</v>
      </c>
      <c r="AJ320" s="218">
        <v>78415</v>
      </c>
    </row>
    <row r="321" spans="1:36" ht="12.75">
      <c r="A321" s="167">
        <v>312</v>
      </c>
      <c r="B321" s="168" t="s">
        <v>757</v>
      </c>
      <c r="C321" s="248">
        <v>1484220</v>
      </c>
      <c r="D321" s="248">
        <v>1525063</v>
      </c>
      <c r="E321" s="248">
        <v>1579485</v>
      </c>
      <c r="F321" s="248">
        <v>1650651</v>
      </c>
      <c r="G321" s="248">
        <v>1694498</v>
      </c>
      <c r="H321" s="248">
        <v>1745377</v>
      </c>
      <c r="I321" s="242" t="s">
        <v>867</v>
      </c>
      <c r="J321" s="242" t="s">
        <v>867</v>
      </c>
      <c r="L321" s="218">
        <v>3737</v>
      </c>
      <c r="M321" s="218">
        <v>16295</v>
      </c>
      <c r="N321" s="218">
        <v>31679</v>
      </c>
      <c r="O321" s="218">
        <v>2581</v>
      </c>
      <c r="P321" s="229">
        <v>8517</v>
      </c>
      <c r="Q321" s="218">
        <v>3737</v>
      </c>
      <c r="R321" s="218">
        <v>16295</v>
      </c>
      <c r="S321" s="218">
        <v>31679</v>
      </c>
      <c r="T321" s="218">
        <v>2581</v>
      </c>
      <c r="U321" s="218">
        <v>8517</v>
      </c>
      <c r="V321" s="1">
        <v>0.0025</v>
      </c>
      <c r="W321" s="1">
        <v>0.0107</v>
      </c>
      <c r="X321" s="1">
        <v>0.0201</v>
      </c>
      <c r="Y321" s="1">
        <v>0.0016</v>
      </c>
      <c r="Z321" s="1">
        <v>0.005</v>
      </c>
      <c r="AB321" s="1">
        <v>0.0089</v>
      </c>
      <c r="AC321" s="1">
        <v>0.0058</v>
      </c>
      <c r="AE321" s="1">
        <v>0.0201</v>
      </c>
      <c r="AF321" s="1">
        <v>0.0033</v>
      </c>
      <c r="AG321" s="1">
        <v>0.0168</v>
      </c>
      <c r="AI321" s="1">
        <v>0.0089</v>
      </c>
      <c r="AJ321" s="218">
        <v>15534</v>
      </c>
    </row>
    <row r="322" spans="1:36" ht="12.75">
      <c r="A322" s="167">
        <v>313</v>
      </c>
      <c r="B322" s="168" t="s">
        <v>758</v>
      </c>
      <c r="C322" s="248">
        <v>878076</v>
      </c>
      <c r="D322" s="248">
        <v>917125</v>
      </c>
      <c r="E322" s="248">
        <v>954890</v>
      </c>
      <c r="F322" s="248">
        <v>996728</v>
      </c>
      <c r="G322" s="248">
        <v>1171706</v>
      </c>
      <c r="H322" s="248">
        <v>1092773</v>
      </c>
      <c r="I322" s="242" t="s">
        <v>867</v>
      </c>
      <c r="J322" s="242" t="s">
        <v>867</v>
      </c>
      <c r="L322" s="218">
        <v>15879</v>
      </c>
      <c r="M322" s="218">
        <v>14837</v>
      </c>
      <c r="N322" s="218">
        <v>17966</v>
      </c>
      <c r="O322" s="218">
        <v>24497</v>
      </c>
      <c r="P322" s="229">
        <v>20476</v>
      </c>
      <c r="Q322" s="218">
        <v>15879</v>
      </c>
      <c r="R322" s="218">
        <v>14837</v>
      </c>
      <c r="S322" s="218">
        <v>17966</v>
      </c>
      <c r="T322" s="218">
        <v>24497</v>
      </c>
      <c r="U322" s="218">
        <v>20476</v>
      </c>
      <c r="V322" s="1">
        <v>0.0181</v>
      </c>
      <c r="W322" s="1">
        <v>0.0162</v>
      </c>
      <c r="X322" s="1">
        <v>0.0188</v>
      </c>
      <c r="Y322" s="1">
        <v>0.0246</v>
      </c>
      <c r="Z322" s="1">
        <v>0.0175</v>
      </c>
      <c r="AB322" s="1">
        <v>0.0203</v>
      </c>
      <c r="AC322" s="1">
        <v>0.0175</v>
      </c>
      <c r="AE322" s="1">
        <v>0.0246</v>
      </c>
      <c r="AF322" s="1">
        <v>0.0182</v>
      </c>
      <c r="AG322" s="1">
        <v>0.0063999999999999994</v>
      </c>
      <c r="AI322" s="1">
        <v>0.0203</v>
      </c>
      <c r="AJ322" s="218">
        <v>22183</v>
      </c>
    </row>
    <row r="323" spans="1:36" ht="12.75">
      <c r="A323" s="167">
        <v>314</v>
      </c>
      <c r="B323" s="168" t="s">
        <v>759</v>
      </c>
      <c r="C323" s="248">
        <v>82314930</v>
      </c>
      <c r="D323" s="248">
        <v>86488677</v>
      </c>
      <c r="E323" s="248">
        <v>90873906</v>
      </c>
      <c r="F323" s="248">
        <v>95657980</v>
      </c>
      <c r="G323" s="248">
        <v>101193510</v>
      </c>
      <c r="H323" s="248">
        <v>109523765</v>
      </c>
      <c r="I323" s="242" t="s">
        <v>884</v>
      </c>
      <c r="J323" s="242" t="s">
        <v>867</v>
      </c>
      <c r="L323" s="218">
        <v>2115874</v>
      </c>
      <c r="M323" s="218">
        <v>2223012</v>
      </c>
      <c r="N323" s="218">
        <v>2512226</v>
      </c>
      <c r="O323" s="218">
        <v>3144080</v>
      </c>
      <c r="P323" s="229">
        <v>5800417</v>
      </c>
      <c r="Q323" s="218">
        <v>2115874</v>
      </c>
      <c r="R323" s="218">
        <v>2223012</v>
      </c>
      <c r="S323" s="218">
        <v>2512226</v>
      </c>
      <c r="T323" s="218">
        <v>3144080</v>
      </c>
      <c r="U323" s="218">
        <v>5800417</v>
      </c>
      <c r="V323" s="1">
        <v>0.0257</v>
      </c>
      <c r="W323" s="1">
        <v>0.0257</v>
      </c>
      <c r="X323" s="1">
        <v>0.0276</v>
      </c>
      <c r="Y323" s="1">
        <v>0.0329</v>
      </c>
      <c r="Z323" s="1">
        <v>0.0573</v>
      </c>
      <c r="AB323" s="1">
        <v>0.0393</v>
      </c>
      <c r="AC323" s="1">
        <v>0.0287</v>
      </c>
      <c r="AE323" s="1">
        <v>0.0573</v>
      </c>
      <c r="AF323" s="1">
        <v>0.0303</v>
      </c>
      <c r="AG323" s="1">
        <v>0.026999999999999996</v>
      </c>
      <c r="AI323" s="1">
        <v>0.0287</v>
      </c>
      <c r="AJ323" s="218">
        <v>3143332</v>
      </c>
    </row>
    <row r="324" spans="1:36" ht="12.75">
      <c r="A324" s="167">
        <v>315</v>
      </c>
      <c r="B324" s="168" t="s">
        <v>760</v>
      </c>
      <c r="C324" s="248">
        <v>46670141</v>
      </c>
      <c r="D324" s="248">
        <v>48392560</v>
      </c>
      <c r="E324" s="248">
        <v>50576294</v>
      </c>
      <c r="F324" s="248">
        <v>52642987</v>
      </c>
      <c r="G324" s="248">
        <v>68894520</v>
      </c>
      <c r="H324" s="248">
        <v>56484404</v>
      </c>
      <c r="I324" s="242" t="s">
        <v>884</v>
      </c>
      <c r="J324" s="242" t="s">
        <v>867</v>
      </c>
      <c r="L324" s="218">
        <v>541216</v>
      </c>
      <c r="M324" s="218">
        <v>973920</v>
      </c>
      <c r="N324" s="218">
        <v>802285</v>
      </c>
      <c r="O324" s="218">
        <v>694244</v>
      </c>
      <c r="P324" s="229">
        <v>436060</v>
      </c>
      <c r="Q324" s="218">
        <v>541216</v>
      </c>
      <c r="R324" s="218">
        <v>973920</v>
      </c>
      <c r="S324" s="218">
        <v>802285</v>
      </c>
      <c r="T324" s="218">
        <v>694244</v>
      </c>
      <c r="U324" s="218">
        <v>436060</v>
      </c>
      <c r="V324" s="1">
        <v>0.0116</v>
      </c>
      <c r="W324" s="1">
        <v>0.0201</v>
      </c>
      <c r="X324" s="1">
        <v>0.0159</v>
      </c>
      <c r="Y324" s="1">
        <v>0.0132</v>
      </c>
      <c r="Z324" s="1">
        <v>0.0063</v>
      </c>
      <c r="AB324" s="1">
        <v>0.0118</v>
      </c>
      <c r="AC324" s="1">
        <v>0.0118</v>
      </c>
      <c r="AE324" s="1">
        <v>0.0159</v>
      </c>
      <c r="AF324" s="1">
        <v>0.0098</v>
      </c>
      <c r="AG324" s="1">
        <v>0.006100000000000001</v>
      </c>
      <c r="AI324" s="1">
        <v>0.0118</v>
      </c>
      <c r="AJ324" s="218">
        <v>666516</v>
      </c>
    </row>
    <row r="325" spans="1:36" ht="12.75">
      <c r="A325" s="167">
        <v>316</v>
      </c>
      <c r="B325" s="168" t="s">
        <v>761</v>
      </c>
      <c r="C325" s="248">
        <v>18465235</v>
      </c>
      <c r="D325" s="248">
        <v>19151781</v>
      </c>
      <c r="E325" s="248">
        <v>19935117</v>
      </c>
      <c r="F325" s="248">
        <v>20679290</v>
      </c>
      <c r="G325" s="248">
        <v>21524002</v>
      </c>
      <c r="H325" s="248">
        <v>22355582</v>
      </c>
      <c r="I325" s="242" t="s">
        <v>867</v>
      </c>
      <c r="J325" s="242" t="s">
        <v>867</v>
      </c>
      <c r="L325" s="218">
        <v>224915</v>
      </c>
      <c r="M325" s="218">
        <v>304541</v>
      </c>
      <c r="N325" s="218">
        <v>245795</v>
      </c>
      <c r="O325" s="218">
        <v>327730</v>
      </c>
      <c r="P325" s="229">
        <v>293480</v>
      </c>
      <c r="Q325" s="218">
        <v>224915</v>
      </c>
      <c r="R325" s="218">
        <v>304541</v>
      </c>
      <c r="S325" s="218">
        <v>245795</v>
      </c>
      <c r="T325" s="218">
        <v>327730</v>
      </c>
      <c r="U325" s="218">
        <v>293480</v>
      </c>
      <c r="V325" s="1">
        <v>0.0122</v>
      </c>
      <c r="W325" s="1">
        <v>0.0159</v>
      </c>
      <c r="X325" s="1">
        <v>0.0123</v>
      </c>
      <c r="Y325" s="1">
        <v>0.0158</v>
      </c>
      <c r="Z325" s="1">
        <v>0.0136</v>
      </c>
      <c r="AB325" s="1">
        <v>0.0139</v>
      </c>
      <c r="AC325" s="1">
        <v>0.0139</v>
      </c>
      <c r="AE325" s="1">
        <v>0.0158</v>
      </c>
      <c r="AF325" s="1">
        <v>0.013</v>
      </c>
      <c r="AG325" s="1">
        <v>0.002800000000000002</v>
      </c>
      <c r="AI325" s="1">
        <v>0.0139</v>
      </c>
      <c r="AJ325" s="218">
        <v>310743</v>
      </c>
    </row>
    <row r="326" spans="1:36" ht="12.75">
      <c r="A326" s="167">
        <v>317</v>
      </c>
      <c r="B326" s="168" t="s">
        <v>762</v>
      </c>
      <c r="C326" s="248">
        <v>84204305</v>
      </c>
      <c r="D326" s="248">
        <v>88155189</v>
      </c>
      <c r="E326" s="248">
        <v>92052400</v>
      </c>
      <c r="F326" s="248">
        <v>96603303</v>
      </c>
      <c r="G326" s="248">
        <v>123786901</v>
      </c>
      <c r="H326" s="248">
        <v>105821432</v>
      </c>
      <c r="I326" s="242" t="s">
        <v>884</v>
      </c>
      <c r="J326" s="242" t="s">
        <v>867</v>
      </c>
      <c r="L326" s="218">
        <v>1845776</v>
      </c>
      <c r="M326" s="218">
        <v>1693331</v>
      </c>
      <c r="N326" s="218">
        <v>2249593</v>
      </c>
      <c r="O326" s="218">
        <v>2168677</v>
      </c>
      <c r="P326" s="229">
        <v>2100119</v>
      </c>
      <c r="Q326" s="218">
        <v>1845776</v>
      </c>
      <c r="R326" s="218">
        <v>1693331</v>
      </c>
      <c r="S326" s="218">
        <v>2249593</v>
      </c>
      <c r="T326" s="218">
        <v>2168677</v>
      </c>
      <c r="U326" s="218">
        <v>2100119</v>
      </c>
      <c r="V326" s="1">
        <v>0.0219</v>
      </c>
      <c r="W326" s="1">
        <v>0.0192</v>
      </c>
      <c r="X326" s="1">
        <v>0.0244</v>
      </c>
      <c r="Y326" s="1">
        <v>0.0224</v>
      </c>
      <c r="Z326" s="1">
        <v>0.017</v>
      </c>
      <c r="AB326" s="1">
        <v>0.0213</v>
      </c>
      <c r="AC326" s="1">
        <v>0.0195</v>
      </c>
      <c r="AE326" s="1">
        <v>0.0244</v>
      </c>
      <c r="AF326" s="1">
        <v>0.0197</v>
      </c>
      <c r="AG326" s="1">
        <v>0.004700000000000003</v>
      </c>
      <c r="AI326" s="1">
        <v>0.0213</v>
      </c>
      <c r="AJ326" s="218">
        <v>2253997</v>
      </c>
    </row>
    <row r="327" spans="1:36" ht="12.75">
      <c r="A327" s="167">
        <v>318</v>
      </c>
      <c r="B327" s="168" t="s">
        <v>763</v>
      </c>
      <c r="C327" s="248">
        <v>10514121</v>
      </c>
      <c r="D327" s="248">
        <v>10872508</v>
      </c>
      <c r="E327" s="248">
        <v>11253929</v>
      </c>
      <c r="F327" s="248">
        <v>11654468</v>
      </c>
      <c r="G327" s="248">
        <v>15274813</v>
      </c>
      <c r="H327" s="248">
        <v>12372576</v>
      </c>
      <c r="I327" s="242" t="s">
        <v>867</v>
      </c>
      <c r="J327" s="242" t="s">
        <v>867</v>
      </c>
      <c r="L327" s="218">
        <v>95534</v>
      </c>
      <c r="M327" s="218">
        <v>109608</v>
      </c>
      <c r="N327" s="218">
        <v>119190</v>
      </c>
      <c r="O327" s="218">
        <v>140486</v>
      </c>
      <c r="P327" s="229">
        <v>131403</v>
      </c>
      <c r="Q327" s="218">
        <v>95534</v>
      </c>
      <c r="R327" s="218">
        <v>109608</v>
      </c>
      <c r="S327" s="218">
        <v>119190</v>
      </c>
      <c r="T327" s="218">
        <v>140486</v>
      </c>
      <c r="U327" s="218">
        <v>131403</v>
      </c>
      <c r="V327" s="1">
        <v>0.0091</v>
      </c>
      <c r="W327" s="1">
        <v>0.0101</v>
      </c>
      <c r="X327" s="1">
        <v>0.0106</v>
      </c>
      <c r="Y327" s="1">
        <v>0.0121</v>
      </c>
      <c r="Z327" s="1">
        <v>0.0086</v>
      </c>
      <c r="AB327" s="1">
        <v>0.0104</v>
      </c>
      <c r="AC327" s="1">
        <v>0.0098</v>
      </c>
      <c r="AE327" s="1">
        <v>0.0121</v>
      </c>
      <c r="AF327" s="1">
        <v>0.0096</v>
      </c>
      <c r="AG327" s="1">
        <v>0.0025000000000000005</v>
      </c>
      <c r="AI327" s="1">
        <v>0.0104</v>
      </c>
      <c r="AJ327" s="218">
        <v>128675</v>
      </c>
    </row>
    <row r="328" spans="1:36" ht="12.75">
      <c r="A328" s="167">
        <v>319</v>
      </c>
      <c r="B328" s="168" t="s">
        <v>764</v>
      </c>
      <c r="C328" s="248">
        <v>2062260</v>
      </c>
      <c r="D328" s="248">
        <v>2147433</v>
      </c>
      <c r="E328" s="248">
        <v>2240770</v>
      </c>
      <c r="F328" s="248">
        <v>2319652</v>
      </c>
      <c r="G328" s="248">
        <v>2332852</v>
      </c>
      <c r="H328" s="248">
        <v>0</v>
      </c>
      <c r="I328" s="242" t="s">
        <v>867</v>
      </c>
      <c r="J328" s="242" t="s">
        <v>867</v>
      </c>
      <c r="L328" s="218">
        <v>33616</v>
      </c>
      <c r="M328" s="218">
        <v>39651</v>
      </c>
      <c r="N328" s="218">
        <v>22863</v>
      </c>
      <c r="O328" s="218">
        <v>28890</v>
      </c>
      <c r="P328" s="229">
        <v>0</v>
      </c>
      <c r="Q328" s="218">
        <v>33616</v>
      </c>
      <c r="R328" s="218">
        <v>39651</v>
      </c>
      <c r="S328" s="218">
        <v>22863</v>
      </c>
      <c r="T328" s="218">
        <v>28890</v>
      </c>
      <c r="U328" s="218">
        <v>0</v>
      </c>
      <c r="V328" s="1">
        <v>0.0163</v>
      </c>
      <c r="W328" s="1">
        <v>0.0185</v>
      </c>
      <c r="X328" s="1">
        <v>0.0102</v>
      </c>
      <c r="Y328" s="1">
        <v>0.0125</v>
      </c>
      <c r="Z328" s="1">
        <v>0</v>
      </c>
      <c r="AB328" s="1">
        <v>0.0137</v>
      </c>
      <c r="AC328" s="1">
        <v>0.013</v>
      </c>
      <c r="AE328" s="1">
        <v>0.0185</v>
      </c>
      <c r="AF328" s="1">
        <v>0.0114</v>
      </c>
      <c r="AG328" s="1">
        <v>0.007099999999999999</v>
      </c>
      <c r="AI328" s="1">
        <v>0.0137</v>
      </c>
      <c r="AJ328" s="218">
        <v>31960</v>
      </c>
    </row>
    <row r="329" spans="1:36" ht="12.75">
      <c r="A329" s="167">
        <v>320</v>
      </c>
      <c r="B329" s="168" t="s">
        <v>765</v>
      </c>
      <c r="C329" s="248">
        <v>9722312</v>
      </c>
      <c r="D329" s="248">
        <v>10073411</v>
      </c>
      <c r="E329" s="248">
        <v>10402760</v>
      </c>
      <c r="F329" s="248">
        <v>10753166</v>
      </c>
      <c r="G329" s="248">
        <v>14161731</v>
      </c>
      <c r="H329" s="248">
        <v>12130260</v>
      </c>
      <c r="I329" s="242" t="s">
        <v>867</v>
      </c>
      <c r="J329" s="242" t="s">
        <v>867</v>
      </c>
      <c r="L329" s="218">
        <v>108041</v>
      </c>
      <c r="M329" s="218">
        <v>63095</v>
      </c>
      <c r="N329" s="218">
        <v>90337</v>
      </c>
      <c r="O329" s="218">
        <v>187557</v>
      </c>
      <c r="P329" s="229">
        <v>287521</v>
      </c>
      <c r="Q329" s="218">
        <v>108041</v>
      </c>
      <c r="R329" s="218">
        <v>63095</v>
      </c>
      <c r="S329" s="218">
        <v>90337</v>
      </c>
      <c r="T329" s="218">
        <v>187557</v>
      </c>
      <c r="U329" s="218">
        <v>287521</v>
      </c>
      <c r="V329" s="1">
        <v>0.0111</v>
      </c>
      <c r="W329" s="1">
        <v>0.0063</v>
      </c>
      <c r="X329" s="1">
        <v>0.0087</v>
      </c>
      <c r="Y329" s="1">
        <v>0.0174</v>
      </c>
      <c r="Z329" s="1">
        <v>0.0203</v>
      </c>
      <c r="AB329" s="1">
        <v>0.0155</v>
      </c>
      <c r="AC329" s="1">
        <v>0.0108</v>
      </c>
      <c r="AE329" s="1">
        <v>0.0203</v>
      </c>
      <c r="AF329" s="1">
        <v>0.0131</v>
      </c>
      <c r="AG329" s="1">
        <v>0.007199999999999998</v>
      </c>
      <c r="AI329" s="1">
        <v>0.0155</v>
      </c>
      <c r="AJ329" s="218">
        <v>188019</v>
      </c>
    </row>
    <row r="330" spans="1:36" ht="12.75">
      <c r="A330" s="167">
        <v>321</v>
      </c>
      <c r="B330" s="168" t="s">
        <v>766</v>
      </c>
      <c r="C330" s="248">
        <v>14342022</v>
      </c>
      <c r="D330" s="248">
        <v>14866552</v>
      </c>
      <c r="E330" s="248">
        <v>15415087</v>
      </c>
      <c r="F330" s="248">
        <v>15893760</v>
      </c>
      <c r="G330" s="248">
        <v>16621968</v>
      </c>
      <c r="H330" s="248">
        <v>17321101</v>
      </c>
      <c r="I330" s="242" t="s">
        <v>884</v>
      </c>
      <c r="J330" s="242" t="s">
        <v>867</v>
      </c>
      <c r="L330" s="218">
        <v>165979</v>
      </c>
      <c r="M330" s="218">
        <v>176871</v>
      </c>
      <c r="N330" s="218">
        <v>93296</v>
      </c>
      <c r="O330" s="218">
        <v>330864</v>
      </c>
      <c r="P330" s="229">
        <v>283584</v>
      </c>
      <c r="Q330" s="218">
        <v>165979</v>
      </c>
      <c r="R330" s="218">
        <v>176871</v>
      </c>
      <c r="S330" s="218">
        <v>93296</v>
      </c>
      <c r="T330" s="218">
        <v>330864</v>
      </c>
      <c r="U330" s="218">
        <v>283584</v>
      </c>
      <c r="V330" s="1">
        <v>0.0116</v>
      </c>
      <c r="W330" s="1">
        <v>0.0119</v>
      </c>
      <c r="X330" s="1">
        <v>0.0061</v>
      </c>
      <c r="Y330" s="1">
        <v>0.0208</v>
      </c>
      <c r="Z330" s="1">
        <v>0.0171</v>
      </c>
      <c r="AB330" s="1">
        <v>0.0147</v>
      </c>
      <c r="AC330" s="1">
        <v>0.0117</v>
      </c>
      <c r="AE330" s="1">
        <v>0.0208</v>
      </c>
      <c r="AF330" s="1">
        <v>0.0116</v>
      </c>
      <c r="AG330" s="1">
        <v>0.0092</v>
      </c>
      <c r="AI330" s="1">
        <v>0.0147</v>
      </c>
      <c r="AJ330" s="218">
        <v>254620</v>
      </c>
    </row>
    <row r="331" spans="1:36" ht="12.75">
      <c r="A331" s="167">
        <v>322</v>
      </c>
      <c r="B331" s="168" t="s">
        <v>767</v>
      </c>
      <c r="C331" s="248">
        <v>18792264</v>
      </c>
      <c r="D331" s="248">
        <v>19853783</v>
      </c>
      <c r="E331" s="248">
        <v>20759599</v>
      </c>
      <c r="F331" s="248">
        <v>21857033</v>
      </c>
      <c r="G331" s="248">
        <v>23282211</v>
      </c>
      <c r="H331" s="248">
        <v>24195675</v>
      </c>
      <c r="I331" s="242" t="s">
        <v>884</v>
      </c>
      <c r="J331" s="242" t="s">
        <v>867</v>
      </c>
      <c r="L331" s="218">
        <v>591712</v>
      </c>
      <c r="M331" s="218">
        <v>409471</v>
      </c>
      <c r="N331" s="218">
        <v>578444</v>
      </c>
      <c r="O331" s="218">
        <v>768463</v>
      </c>
      <c r="P331" s="229">
        <v>444455</v>
      </c>
      <c r="Q331" s="218">
        <v>591712</v>
      </c>
      <c r="R331" s="218">
        <v>409471</v>
      </c>
      <c r="S331" s="218">
        <v>578444</v>
      </c>
      <c r="T331" s="218">
        <v>768463</v>
      </c>
      <c r="U331" s="218">
        <v>444455</v>
      </c>
      <c r="V331" s="1">
        <v>0.0315</v>
      </c>
      <c r="W331" s="1">
        <v>0.0206</v>
      </c>
      <c r="X331" s="1">
        <v>0.0279</v>
      </c>
      <c r="Y331" s="1">
        <v>0.0352</v>
      </c>
      <c r="Z331" s="1">
        <v>0.0191</v>
      </c>
      <c r="AB331" s="1">
        <v>0.0274</v>
      </c>
      <c r="AC331" s="1">
        <v>0.0225</v>
      </c>
      <c r="AE331" s="1">
        <v>0.0352</v>
      </c>
      <c r="AF331" s="1">
        <v>0.0235</v>
      </c>
      <c r="AG331" s="1">
        <v>0.011700000000000002</v>
      </c>
      <c r="AI331" s="1">
        <v>0.0274</v>
      </c>
      <c r="AJ331" s="218">
        <v>662961</v>
      </c>
    </row>
    <row r="332" spans="1:36" ht="12.75">
      <c r="A332" s="167">
        <v>323</v>
      </c>
      <c r="B332" s="168" t="s">
        <v>768</v>
      </c>
      <c r="C332" s="248">
        <v>4716649</v>
      </c>
      <c r="D332" s="248">
        <v>4886636</v>
      </c>
      <c r="E332" s="248">
        <v>5161511</v>
      </c>
      <c r="F332" s="248">
        <v>5398247</v>
      </c>
      <c r="G332" s="248">
        <v>5688495</v>
      </c>
      <c r="H332" s="248">
        <v>5907603</v>
      </c>
      <c r="I332" s="242" t="s">
        <v>867</v>
      </c>
      <c r="J332" s="242" t="s">
        <v>867</v>
      </c>
      <c r="L332" s="218">
        <v>52071</v>
      </c>
      <c r="M332" s="218">
        <v>152709</v>
      </c>
      <c r="N332" s="218">
        <v>104176</v>
      </c>
      <c r="O332" s="218">
        <v>155292</v>
      </c>
      <c r="P332" s="229">
        <v>76896</v>
      </c>
      <c r="Q332" s="218">
        <v>52071</v>
      </c>
      <c r="R332" s="218">
        <v>152709</v>
      </c>
      <c r="S332" s="218">
        <v>104176</v>
      </c>
      <c r="T332" s="218">
        <v>155292</v>
      </c>
      <c r="U332" s="218">
        <v>76896</v>
      </c>
      <c r="V332" s="1">
        <v>0.011</v>
      </c>
      <c r="W332" s="1">
        <v>0.0313</v>
      </c>
      <c r="X332" s="1">
        <v>0.0202</v>
      </c>
      <c r="Y332" s="1">
        <v>0.0288</v>
      </c>
      <c r="Z332" s="1">
        <v>0.0135</v>
      </c>
      <c r="AB332" s="1">
        <v>0.0208</v>
      </c>
      <c r="AC332" s="1">
        <v>0.0208</v>
      </c>
      <c r="AE332" s="1">
        <v>0.0288</v>
      </c>
      <c r="AF332" s="1">
        <v>0.0169</v>
      </c>
      <c r="AG332" s="1">
        <v>0.0119</v>
      </c>
      <c r="AI332" s="1">
        <v>0.0208</v>
      </c>
      <c r="AJ332" s="218">
        <v>122878</v>
      </c>
    </row>
    <row r="333" spans="1:36" ht="12.75">
      <c r="A333" s="167">
        <v>324</v>
      </c>
      <c r="B333" s="168" t="s">
        <v>769</v>
      </c>
      <c r="C333" s="248">
        <v>9225873</v>
      </c>
      <c r="D333" s="248">
        <v>9584947</v>
      </c>
      <c r="E333" s="248">
        <v>10012852</v>
      </c>
      <c r="F333" s="248">
        <v>10549455</v>
      </c>
      <c r="G333" s="248">
        <v>13212301</v>
      </c>
      <c r="H333" s="248">
        <v>11305610</v>
      </c>
      <c r="I333" s="242" t="s">
        <v>892</v>
      </c>
      <c r="J333" s="242" t="s">
        <v>867</v>
      </c>
      <c r="L333" s="218">
        <v>128427</v>
      </c>
      <c r="M333" s="218">
        <v>188281</v>
      </c>
      <c r="N333" s="218">
        <v>286282</v>
      </c>
      <c r="O333" s="218">
        <v>108503</v>
      </c>
      <c r="P333" s="229">
        <v>110872</v>
      </c>
      <c r="Q333" s="218">
        <v>128427</v>
      </c>
      <c r="R333" s="218">
        <v>188281</v>
      </c>
      <c r="S333" s="218">
        <v>286282</v>
      </c>
      <c r="T333" s="218">
        <v>108503</v>
      </c>
      <c r="U333" s="218">
        <v>110872</v>
      </c>
      <c r="V333" s="1">
        <v>0.0139</v>
      </c>
      <c r="W333" s="1">
        <v>0.0196</v>
      </c>
      <c r="X333" s="1">
        <v>0.0286</v>
      </c>
      <c r="Y333" s="1">
        <v>0.0103</v>
      </c>
      <c r="Z333" s="1">
        <v>0.0084</v>
      </c>
      <c r="AB333" s="1">
        <v>0.0158</v>
      </c>
      <c r="AC333" s="1">
        <v>0.0128</v>
      </c>
      <c r="AE333" s="1">
        <v>0.0286</v>
      </c>
      <c r="AF333" s="1">
        <v>0.0094</v>
      </c>
      <c r="AG333" s="1">
        <v>0.019200000000000002</v>
      </c>
      <c r="AI333" s="1">
        <v>0.0158</v>
      </c>
      <c r="AJ333" s="218">
        <v>178629</v>
      </c>
    </row>
    <row r="334" spans="1:36" ht="12.75">
      <c r="A334" s="167">
        <v>325</v>
      </c>
      <c r="B334" s="168" t="s">
        <v>770</v>
      </c>
      <c r="C334" s="248">
        <v>65935667</v>
      </c>
      <c r="D334" s="248">
        <v>66190302</v>
      </c>
      <c r="E334" s="248">
        <v>67898393</v>
      </c>
      <c r="F334" s="248">
        <v>69010238</v>
      </c>
      <c r="G334" s="248">
        <v>70020189</v>
      </c>
      <c r="H334" s="248">
        <v>70938030</v>
      </c>
      <c r="I334" s="242" t="s">
        <v>867</v>
      </c>
      <c r="J334" s="242" t="s">
        <v>867</v>
      </c>
      <c r="L334" s="218">
        <v>941606</v>
      </c>
      <c r="M334" s="218">
        <v>1012016</v>
      </c>
      <c r="N334" s="218">
        <v>1000212</v>
      </c>
      <c r="O334" s="218">
        <v>1489537</v>
      </c>
      <c r="P334" s="229">
        <v>1623098</v>
      </c>
      <c r="Q334" s="218">
        <v>941606</v>
      </c>
      <c r="R334" s="218">
        <v>1012016</v>
      </c>
      <c r="S334" s="218">
        <v>1000212</v>
      </c>
      <c r="T334" s="218">
        <v>1489537</v>
      </c>
      <c r="U334" s="218">
        <v>1623098</v>
      </c>
      <c r="V334" s="1">
        <v>0.0143</v>
      </c>
      <c r="W334" s="1">
        <v>0.0153</v>
      </c>
      <c r="X334" s="1">
        <v>0.0147</v>
      </c>
      <c r="Y334" s="1">
        <v>0.0216</v>
      </c>
      <c r="Z334" s="1">
        <v>0.0232</v>
      </c>
      <c r="AB334" s="1">
        <v>0.0198</v>
      </c>
      <c r="AC334" s="1">
        <v>0.0172</v>
      </c>
      <c r="AE334" s="1">
        <v>0.0232</v>
      </c>
      <c r="AF334" s="1">
        <v>0.0182</v>
      </c>
      <c r="AG334" s="1">
        <v>0.0049999999999999975</v>
      </c>
      <c r="AI334" s="1">
        <v>0.0198</v>
      </c>
      <c r="AJ334" s="218">
        <v>1404573</v>
      </c>
    </row>
    <row r="335" spans="1:36" ht="12.75">
      <c r="A335" s="167">
        <v>326</v>
      </c>
      <c r="B335" s="168" t="s">
        <v>771</v>
      </c>
      <c r="C335" s="248">
        <v>5047007</v>
      </c>
      <c r="D335" s="248">
        <v>5199928</v>
      </c>
      <c r="E335" s="248">
        <v>5357302</v>
      </c>
      <c r="F335" s="248">
        <v>5526501</v>
      </c>
      <c r="G335" s="248">
        <v>5716812</v>
      </c>
      <c r="H335" s="248">
        <v>5926880</v>
      </c>
      <c r="I335" s="242" t="s">
        <v>867</v>
      </c>
      <c r="J335" s="242" t="s">
        <v>867</v>
      </c>
      <c r="L335" s="218">
        <v>26746</v>
      </c>
      <c r="M335" s="218">
        <v>27376</v>
      </c>
      <c r="N335" s="218">
        <v>33185</v>
      </c>
      <c r="O335" s="218">
        <v>52148</v>
      </c>
      <c r="P335" s="229">
        <v>67148</v>
      </c>
      <c r="Q335" s="218">
        <v>26746</v>
      </c>
      <c r="R335" s="218">
        <v>27376</v>
      </c>
      <c r="S335" s="218">
        <v>33185</v>
      </c>
      <c r="T335" s="218">
        <v>52148</v>
      </c>
      <c r="U335" s="218">
        <v>67148</v>
      </c>
      <c r="V335" s="1">
        <v>0.0053</v>
      </c>
      <c r="W335" s="1">
        <v>0.0053</v>
      </c>
      <c r="X335" s="1">
        <v>0.0062</v>
      </c>
      <c r="Y335" s="1">
        <v>0.0094</v>
      </c>
      <c r="Z335" s="1">
        <v>0.0117</v>
      </c>
      <c r="AB335" s="1">
        <v>0.0091</v>
      </c>
      <c r="AC335" s="1">
        <v>0.007</v>
      </c>
      <c r="AE335" s="1">
        <v>0.0117</v>
      </c>
      <c r="AF335" s="1">
        <v>0.0078</v>
      </c>
      <c r="AG335" s="1">
        <v>0.0039000000000000007</v>
      </c>
      <c r="AI335" s="1">
        <v>0.0091</v>
      </c>
      <c r="AJ335" s="218">
        <v>53935</v>
      </c>
    </row>
    <row r="336" spans="1:36" ht="12.75">
      <c r="A336" s="167">
        <v>327</v>
      </c>
      <c r="B336" s="168" t="s">
        <v>772</v>
      </c>
      <c r="C336" s="248">
        <v>9278814</v>
      </c>
      <c r="D336" s="248">
        <v>9652884</v>
      </c>
      <c r="E336" s="248">
        <v>10046689</v>
      </c>
      <c r="F336" s="248">
        <v>10421030</v>
      </c>
      <c r="G336" s="248">
        <v>14784144</v>
      </c>
      <c r="H336" s="248">
        <v>11712744</v>
      </c>
      <c r="I336" s="242" t="s">
        <v>867</v>
      </c>
      <c r="J336" s="242" t="s">
        <v>867</v>
      </c>
      <c r="L336" s="218">
        <v>142099</v>
      </c>
      <c r="M336" s="218">
        <v>152483</v>
      </c>
      <c r="N336" s="218">
        <v>123174</v>
      </c>
      <c r="O336" s="218">
        <v>224351</v>
      </c>
      <c r="P336" s="229">
        <v>134189</v>
      </c>
      <c r="Q336" s="218">
        <v>142099</v>
      </c>
      <c r="R336" s="218">
        <v>152483</v>
      </c>
      <c r="S336" s="218">
        <v>123174</v>
      </c>
      <c r="T336" s="218">
        <v>224351</v>
      </c>
      <c r="U336" s="218">
        <v>134189</v>
      </c>
      <c r="V336" s="1">
        <v>0.0153</v>
      </c>
      <c r="W336" s="1">
        <v>0.0158</v>
      </c>
      <c r="X336" s="1">
        <v>0.0123</v>
      </c>
      <c r="Y336" s="1">
        <v>0.0215</v>
      </c>
      <c r="Z336" s="1">
        <v>0.0091</v>
      </c>
      <c r="AB336" s="1">
        <v>0.0143</v>
      </c>
      <c r="AC336" s="1">
        <v>0.0124</v>
      </c>
      <c r="AE336" s="1">
        <v>0.0215</v>
      </c>
      <c r="AF336" s="1">
        <v>0.0107</v>
      </c>
      <c r="AG336" s="1">
        <v>0.010799999999999999</v>
      </c>
      <c r="AI336" s="1">
        <v>0.0143</v>
      </c>
      <c r="AJ336" s="218">
        <v>167492</v>
      </c>
    </row>
    <row r="337" spans="1:36" ht="12.75">
      <c r="A337" s="167">
        <v>328</v>
      </c>
      <c r="B337" s="168" t="s">
        <v>773</v>
      </c>
      <c r="C337" s="248">
        <v>66330436</v>
      </c>
      <c r="D337" s="248">
        <v>69793544</v>
      </c>
      <c r="E337" s="248">
        <v>73322434</v>
      </c>
      <c r="F337" s="248">
        <v>77632120</v>
      </c>
      <c r="G337" s="248">
        <v>81268153</v>
      </c>
      <c r="H337" s="248">
        <v>84338470</v>
      </c>
      <c r="I337" s="242" t="s">
        <v>901</v>
      </c>
      <c r="J337" s="242" t="s">
        <v>867</v>
      </c>
      <c r="L337" s="218">
        <v>1804847</v>
      </c>
      <c r="M337" s="218">
        <v>1784051</v>
      </c>
      <c r="N337" s="218">
        <v>2476625</v>
      </c>
      <c r="O337" s="218">
        <v>1695230</v>
      </c>
      <c r="P337" s="229">
        <v>1038613</v>
      </c>
      <c r="Q337" s="218">
        <v>1804847</v>
      </c>
      <c r="R337" s="218">
        <v>1784051</v>
      </c>
      <c r="S337" s="218">
        <v>2476625</v>
      </c>
      <c r="T337" s="218">
        <v>1695230</v>
      </c>
      <c r="U337" s="218">
        <v>1038613</v>
      </c>
      <c r="V337" s="1">
        <v>0.0272</v>
      </c>
      <c r="W337" s="1">
        <v>0.0256</v>
      </c>
      <c r="X337" s="1">
        <v>0.0338</v>
      </c>
      <c r="Y337" s="1">
        <v>0.0218</v>
      </c>
      <c r="Z337" s="1">
        <v>0.0128</v>
      </c>
      <c r="AB337" s="1">
        <v>0.0228</v>
      </c>
      <c r="AC337" s="1">
        <v>0.0201</v>
      </c>
      <c r="AE337" s="1">
        <v>0.0338</v>
      </c>
      <c r="AF337" s="1">
        <v>0.0173</v>
      </c>
      <c r="AG337" s="1">
        <v>0.016499999999999997</v>
      </c>
      <c r="AI337" s="1">
        <v>0.0228</v>
      </c>
      <c r="AJ337" s="218">
        <v>1922917</v>
      </c>
    </row>
    <row r="338" spans="1:36" ht="12.75">
      <c r="A338" s="167">
        <v>329</v>
      </c>
      <c r="B338" s="168" t="s">
        <v>774</v>
      </c>
      <c r="C338" s="248">
        <v>63571972</v>
      </c>
      <c r="D338" s="248">
        <v>66178065</v>
      </c>
      <c r="E338" s="248">
        <v>68967726</v>
      </c>
      <c r="F338" s="248">
        <v>71768059</v>
      </c>
      <c r="G338" s="248">
        <v>74937129</v>
      </c>
      <c r="H338" s="248">
        <v>78163668</v>
      </c>
      <c r="I338" s="242" t="s">
        <v>884</v>
      </c>
      <c r="J338" s="242" t="s">
        <v>867</v>
      </c>
      <c r="L338" s="218">
        <v>1002407</v>
      </c>
      <c r="M338" s="218">
        <v>1135209</v>
      </c>
      <c r="N338" s="218">
        <v>1076140</v>
      </c>
      <c r="O338" s="218">
        <v>1374869</v>
      </c>
      <c r="P338" s="229">
        <v>1353111</v>
      </c>
      <c r="Q338" s="218">
        <v>1002407</v>
      </c>
      <c r="R338" s="218">
        <v>1135209</v>
      </c>
      <c r="S338" s="218">
        <v>1076140</v>
      </c>
      <c r="T338" s="218">
        <v>1374869</v>
      </c>
      <c r="U338" s="218">
        <v>1353111</v>
      </c>
      <c r="V338" s="1">
        <v>0.0158</v>
      </c>
      <c r="W338" s="1">
        <v>0.0172</v>
      </c>
      <c r="X338" s="1">
        <v>0.0156</v>
      </c>
      <c r="Y338" s="1">
        <v>0.0192</v>
      </c>
      <c r="Z338" s="1">
        <v>0.0181</v>
      </c>
      <c r="AB338" s="1">
        <v>0.0176</v>
      </c>
      <c r="AC338" s="1">
        <v>0.017</v>
      </c>
      <c r="AE338" s="1">
        <v>0.0192</v>
      </c>
      <c r="AF338" s="1">
        <v>0.0169</v>
      </c>
      <c r="AG338" s="1">
        <v>0.0023</v>
      </c>
      <c r="AI338" s="1">
        <v>0.0176</v>
      </c>
      <c r="AJ338" s="218">
        <v>1375681</v>
      </c>
    </row>
    <row r="339" spans="1:36" ht="12.75">
      <c r="A339" s="167">
        <v>330</v>
      </c>
      <c r="B339" s="168" t="s">
        <v>775</v>
      </c>
      <c r="C339" s="248">
        <v>57009367</v>
      </c>
      <c r="D339" s="248">
        <v>60243961</v>
      </c>
      <c r="E339" s="248">
        <v>62655841</v>
      </c>
      <c r="F339" s="248">
        <v>64929659</v>
      </c>
      <c r="G339" s="248">
        <v>73355974</v>
      </c>
      <c r="H339" s="248">
        <v>67779681</v>
      </c>
      <c r="I339" s="242" t="s">
        <v>895</v>
      </c>
      <c r="J339" s="242" t="s">
        <v>867</v>
      </c>
      <c r="L339" s="218">
        <v>1808449</v>
      </c>
      <c r="M339" s="218">
        <v>901454</v>
      </c>
      <c r="N339" s="218">
        <v>707422</v>
      </c>
      <c r="O339" s="218">
        <v>408857</v>
      </c>
      <c r="P339" s="229">
        <v>740243</v>
      </c>
      <c r="Q339" s="218">
        <v>1808449</v>
      </c>
      <c r="R339" s="218">
        <v>901454</v>
      </c>
      <c r="S339" s="218">
        <v>707422</v>
      </c>
      <c r="T339" s="218">
        <v>408857</v>
      </c>
      <c r="U339" s="218">
        <v>740243</v>
      </c>
      <c r="V339" s="1">
        <v>0.0317</v>
      </c>
      <c r="W339" s="1">
        <v>0.015</v>
      </c>
      <c r="X339" s="1">
        <v>0.0113</v>
      </c>
      <c r="Y339" s="1">
        <v>0.0063</v>
      </c>
      <c r="Z339" s="1">
        <v>0.0101</v>
      </c>
      <c r="AB339" s="1">
        <v>0.0092</v>
      </c>
      <c r="AC339" s="1">
        <v>0.0092</v>
      </c>
      <c r="AE339" s="1">
        <v>0.0113</v>
      </c>
      <c r="AF339" s="1">
        <v>0.0082</v>
      </c>
      <c r="AG339" s="1">
        <v>0.0030999999999999986</v>
      </c>
      <c r="AI339" s="1">
        <v>0.0092</v>
      </c>
      <c r="AJ339" s="218">
        <v>623573</v>
      </c>
    </row>
    <row r="340" spans="1:36" ht="12.75">
      <c r="A340" s="167">
        <v>331</v>
      </c>
      <c r="B340" s="168" t="s">
        <v>776</v>
      </c>
      <c r="C340" s="248">
        <v>3186650</v>
      </c>
      <c r="D340" s="248">
        <v>3324080</v>
      </c>
      <c r="E340" s="248">
        <v>3455387</v>
      </c>
      <c r="F340" s="248">
        <v>3587928</v>
      </c>
      <c r="G340" s="248">
        <v>4210753</v>
      </c>
      <c r="H340" s="248">
        <v>3881839</v>
      </c>
      <c r="I340" s="242" t="s">
        <v>867</v>
      </c>
      <c r="J340" s="242" t="s">
        <v>867</v>
      </c>
      <c r="L340" s="218">
        <v>57763</v>
      </c>
      <c r="M340" s="218">
        <v>48205</v>
      </c>
      <c r="N340" s="218">
        <v>46157</v>
      </c>
      <c r="O340" s="218">
        <v>53515</v>
      </c>
      <c r="P340" s="229">
        <v>57419</v>
      </c>
      <c r="Q340" s="218">
        <v>57763</v>
      </c>
      <c r="R340" s="218">
        <v>48205</v>
      </c>
      <c r="S340" s="218">
        <v>46157</v>
      </c>
      <c r="T340" s="218">
        <v>53515</v>
      </c>
      <c r="U340" s="218">
        <v>57419</v>
      </c>
      <c r="V340" s="1">
        <v>0.0181</v>
      </c>
      <c r="W340" s="1">
        <v>0.0145</v>
      </c>
      <c r="X340" s="1">
        <v>0.0134</v>
      </c>
      <c r="Y340" s="1">
        <v>0.0149</v>
      </c>
      <c r="Z340" s="1">
        <v>0.0136</v>
      </c>
      <c r="AB340" s="1">
        <v>0.014</v>
      </c>
      <c r="AC340" s="1">
        <v>0.0138</v>
      </c>
      <c r="AE340" s="1">
        <v>0.0149</v>
      </c>
      <c r="AF340" s="1">
        <v>0.0135</v>
      </c>
      <c r="AG340" s="1">
        <v>0.0014000000000000002</v>
      </c>
      <c r="AI340" s="1">
        <v>0.014</v>
      </c>
      <c r="AJ340" s="218">
        <v>54346</v>
      </c>
    </row>
    <row r="341" spans="1:36" ht="12.75">
      <c r="A341" s="167">
        <v>332</v>
      </c>
      <c r="B341" s="168" t="s">
        <v>777</v>
      </c>
      <c r="C341" s="248">
        <v>12856508</v>
      </c>
      <c r="D341" s="248">
        <v>13384640</v>
      </c>
      <c r="E341" s="248">
        <v>14074442</v>
      </c>
      <c r="F341" s="248">
        <v>14897109</v>
      </c>
      <c r="G341" s="248">
        <v>18400963</v>
      </c>
      <c r="H341" s="248">
        <v>15585761</v>
      </c>
      <c r="I341" s="242" t="s">
        <v>867</v>
      </c>
      <c r="J341" s="242" t="s">
        <v>867</v>
      </c>
      <c r="L341" s="218">
        <v>206719</v>
      </c>
      <c r="M341" s="218">
        <v>355186</v>
      </c>
      <c r="N341" s="218">
        <v>470806</v>
      </c>
      <c r="O341" s="218">
        <v>196682</v>
      </c>
      <c r="P341" s="229">
        <v>324366</v>
      </c>
      <c r="Q341" s="218">
        <v>206719</v>
      </c>
      <c r="R341" s="218">
        <v>355186</v>
      </c>
      <c r="S341" s="218">
        <v>470806</v>
      </c>
      <c r="T341" s="218">
        <v>196682</v>
      </c>
      <c r="U341" s="218">
        <v>324366</v>
      </c>
      <c r="V341" s="1">
        <v>0.0161</v>
      </c>
      <c r="W341" s="1">
        <v>0.0265</v>
      </c>
      <c r="X341" s="1">
        <v>0.0335</v>
      </c>
      <c r="Y341" s="1">
        <v>0.0132</v>
      </c>
      <c r="Z341" s="1">
        <v>0.0176</v>
      </c>
      <c r="AB341" s="1">
        <v>0.0214</v>
      </c>
      <c r="AC341" s="1">
        <v>0.0191</v>
      </c>
      <c r="AE341" s="1">
        <v>0.0335</v>
      </c>
      <c r="AF341" s="1">
        <v>0.0154</v>
      </c>
      <c r="AG341" s="1">
        <v>0.0181</v>
      </c>
      <c r="AI341" s="1">
        <v>0.0214</v>
      </c>
      <c r="AJ341" s="218">
        <v>333535</v>
      </c>
    </row>
    <row r="342" spans="1:36" ht="12.75">
      <c r="A342" s="167">
        <v>333</v>
      </c>
      <c r="B342" s="168" t="s">
        <v>778</v>
      </c>
      <c r="C342" s="248">
        <v>58357750</v>
      </c>
      <c r="D342" s="248">
        <v>61012902</v>
      </c>
      <c r="E342" s="248">
        <v>63465401</v>
      </c>
      <c r="F342" s="248">
        <v>66244040</v>
      </c>
      <c r="G342" s="248">
        <v>74821418</v>
      </c>
      <c r="H342" s="248">
        <v>72273886</v>
      </c>
      <c r="I342" s="242" t="s">
        <v>885</v>
      </c>
      <c r="J342" s="242" t="s">
        <v>867</v>
      </c>
      <c r="L342" s="218">
        <v>1196208</v>
      </c>
      <c r="M342" s="218">
        <v>927176</v>
      </c>
      <c r="N342" s="218">
        <v>1192004</v>
      </c>
      <c r="O342" s="218">
        <v>1246222</v>
      </c>
      <c r="P342" s="229">
        <v>1398864</v>
      </c>
      <c r="Q342" s="218">
        <v>1196208</v>
      </c>
      <c r="R342" s="218">
        <v>927176</v>
      </c>
      <c r="S342" s="218">
        <v>1192004</v>
      </c>
      <c r="T342" s="218">
        <v>1246222</v>
      </c>
      <c r="U342" s="218">
        <v>1398864</v>
      </c>
      <c r="V342" s="1">
        <v>0.0205</v>
      </c>
      <c r="W342" s="1">
        <v>0.0152</v>
      </c>
      <c r="X342" s="1">
        <v>0.0188</v>
      </c>
      <c r="Y342" s="1">
        <v>0.0188</v>
      </c>
      <c r="Z342" s="1">
        <v>0.0187</v>
      </c>
      <c r="AB342" s="1">
        <v>0.0188</v>
      </c>
      <c r="AC342" s="1">
        <v>0.0176</v>
      </c>
      <c r="AE342" s="1">
        <v>0.0188</v>
      </c>
      <c r="AF342" s="1">
        <v>0.0188</v>
      </c>
      <c r="AG342" s="1">
        <v>0</v>
      </c>
      <c r="AI342" s="1">
        <v>0.0188</v>
      </c>
      <c r="AJ342" s="218">
        <v>1358749</v>
      </c>
    </row>
    <row r="343" spans="1:36" ht="12.75">
      <c r="A343" s="167">
        <v>334</v>
      </c>
      <c r="B343" s="168" t="s">
        <v>779</v>
      </c>
      <c r="C343" s="248">
        <v>21668734</v>
      </c>
      <c r="D343" s="248">
        <v>22447879</v>
      </c>
      <c r="E343" s="248">
        <v>23452692</v>
      </c>
      <c r="F343" s="248">
        <v>24378558</v>
      </c>
      <c r="G343" s="248">
        <v>25669860</v>
      </c>
      <c r="H343" s="248">
        <v>0</v>
      </c>
      <c r="I343" s="242" t="s">
        <v>867</v>
      </c>
      <c r="J343" s="242" t="s">
        <v>867</v>
      </c>
      <c r="L343" s="218">
        <v>237426</v>
      </c>
      <c r="M343" s="218">
        <v>443616</v>
      </c>
      <c r="N343" s="218">
        <v>339549</v>
      </c>
      <c r="O343" s="218">
        <v>403803</v>
      </c>
      <c r="P343" s="229">
        <v>0</v>
      </c>
      <c r="Q343" s="218">
        <v>237426</v>
      </c>
      <c r="R343" s="218">
        <v>443616</v>
      </c>
      <c r="S343" s="218">
        <v>339549</v>
      </c>
      <c r="T343" s="218">
        <v>403803</v>
      </c>
      <c r="U343" s="218">
        <v>0</v>
      </c>
      <c r="V343" s="1">
        <v>0.011</v>
      </c>
      <c r="W343" s="1">
        <v>0.0198</v>
      </c>
      <c r="X343" s="1">
        <v>0.0145</v>
      </c>
      <c r="Y343" s="1">
        <v>0.0166</v>
      </c>
      <c r="Z343" s="1">
        <v>0</v>
      </c>
      <c r="AB343" s="1">
        <v>0.017</v>
      </c>
      <c r="AC343" s="1">
        <v>0.014</v>
      </c>
      <c r="AE343" s="1">
        <v>0.0198</v>
      </c>
      <c r="AF343" s="1">
        <v>0.0156</v>
      </c>
      <c r="AG343" s="1">
        <v>0.004200000000000002</v>
      </c>
      <c r="AI343" s="1">
        <v>0.017</v>
      </c>
      <c r="AJ343" s="218">
        <v>449791</v>
      </c>
    </row>
    <row r="344" spans="1:36" ht="12.75">
      <c r="A344" s="167">
        <v>335</v>
      </c>
      <c r="B344" s="168" t="s">
        <v>780</v>
      </c>
      <c r="C344" s="248">
        <v>50333615</v>
      </c>
      <c r="D344" s="248">
        <v>53127070</v>
      </c>
      <c r="E344" s="248">
        <v>58617511</v>
      </c>
      <c r="F344" s="248">
        <v>62355620</v>
      </c>
      <c r="G344" s="248">
        <v>73553156</v>
      </c>
      <c r="H344" s="248">
        <v>68206120</v>
      </c>
      <c r="I344" s="242" t="s">
        <v>888</v>
      </c>
      <c r="J344" s="242" t="s">
        <v>867</v>
      </c>
      <c r="L344" s="218">
        <v>1535114</v>
      </c>
      <c r="M344" s="218">
        <v>4162264</v>
      </c>
      <c r="N344" s="218">
        <v>2271397</v>
      </c>
      <c r="O344" s="218">
        <v>1426222</v>
      </c>
      <c r="P344" s="229">
        <v>1226531</v>
      </c>
      <c r="Q344" s="218">
        <v>1535114</v>
      </c>
      <c r="R344" s="218">
        <v>4162264</v>
      </c>
      <c r="S344" s="218">
        <v>2271397</v>
      </c>
      <c r="T344" s="218">
        <v>1426222</v>
      </c>
      <c r="U344" s="218">
        <v>1226531</v>
      </c>
      <c r="V344" s="1">
        <v>0.0305</v>
      </c>
      <c r="W344" s="1">
        <v>0.0783</v>
      </c>
      <c r="X344" s="1">
        <v>0.0387</v>
      </c>
      <c r="Y344" s="1">
        <v>0.0229</v>
      </c>
      <c r="Z344" s="1">
        <v>0.0167</v>
      </c>
      <c r="AB344" s="1">
        <v>0.0261</v>
      </c>
      <c r="AC344" s="1">
        <v>0.0261</v>
      </c>
      <c r="AE344" s="1">
        <v>0.0387</v>
      </c>
      <c r="AF344" s="1">
        <v>0.0198</v>
      </c>
      <c r="AG344" s="1">
        <v>0.018899999999999997</v>
      </c>
      <c r="AI344" s="1">
        <v>0.0261</v>
      </c>
      <c r="AJ344" s="218">
        <v>1780180</v>
      </c>
    </row>
    <row r="345" spans="1:36" ht="12.75">
      <c r="A345" s="167">
        <v>336</v>
      </c>
      <c r="B345" s="168" t="s">
        <v>781</v>
      </c>
      <c r="C345" s="248">
        <v>86083778</v>
      </c>
      <c r="D345" s="248">
        <v>88986186</v>
      </c>
      <c r="E345" s="248">
        <v>94099739</v>
      </c>
      <c r="F345" s="248">
        <v>97511090</v>
      </c>
      <c r="G345" s="248">
        <v>102157306</v>
      </c>
      <c r="H345" s="248">
        <v>106743622</v>
      </c>
      <c r="I345" s="242" t="s">
        <v>867</v>
      </c>
      <c r="J345" s="242" t="s">
        <v>867</v>
      </c>
      <c r="L345" s="218">
        <v>750314</v>
      </c>
      <c r="M345" s="218">
        <v>2888898</v>
      </c>
      <c r="N345" s="218">
        <v>1058858</v>
      </c>
      <c r="O345" s="218">
        <v>2100568</v>
      </c>
      <c r="P345" s="229">
        <v>2032383</v>
      </c>
      <c r="Q345" s="218">
        <v>750314</v>
      </c>
      <c r="R345" s="218">
        <v>2888898</v>
      </c>
      <c r="S345" s="218">
        <v>1058858</v>
      </c>
      <c r="T345" s="218">
        <v>2100568</v>
      </c>
      <c r="U345" s="218">
        <v>2032383</v>
      </c>
      <c r="V345" s="1">
        <v>0.0087</v>
      </c>
      <c r="W345" s="1">
        <v>0.0325</v>
      </c>
      <c r="X345" s="1">
        <v>0.0113</v>
      </c>
      <c r="Y345" s="1">
        <v>0.0215</v>
      </c>
      <c r="Z345" s="1">
        <v>0.0199</v>
      </c>
      <c r="AB345" s="1">
        <v>0.0176</v>
      </c>
      <c r="AC345" s="1">
        <v>0.0176</v>
      </c>
      <c r="AE345" s="1">
        <v>0.0215</v>
      </c>
      <c r="AF345" s="1">
        <v>0.0156</v>
      </c>
      <c r="AG345" s="1">
        <v>0.005899999999999999</v>
      </c>
      <c r="AI345" s="1">
        <v>0.0176</v>
      </c>
      <c r="AJ345" s="218">
        <v>1878688</v>
      </c>
    </row>
    <row r="346" spans="1:36" ht="12.75">
      <c r="A346" s="167">
        <v>337</v>
      </c>
      <c r="B346" s="168" t="s">
        <v>782</v>
      </c>
      <c r="C346" s="248">
        <v>3716168</v>
      </c>
      <c r="D346" s="248">
        <v>3870742</v>
      </c>
      <c r="E346" s="248">
        <v>4123265</v>
      </c>
      <c r="F346" s="248">
        <v>4291469</v>
      </c>
      <c r="G346" s="248">
        <v>4829464</v>
      </c>
      <c r="H346" s="248">
        <v>4725089</v>
      </c>
      <c r="I346" s="242" t="s">
        <v>867</v>
      </c>
      <c r="J346" s="242" t="s">
        <v>867</v>
      </c>
      <c r="L346" s="218">
        <v>61670</v>
      </c>
      <c r="M346" s="218">
        <v>155754</v>
      </c>
      <c r="N346" s="218">
        <v>65123</v>
      </c>
      <c r="O346" s="218">
        <v>132094</v>
      </c>
      <c r="P346" s="229">
        <v>80967</v>
      </c>
      <c r="Q346" s="218">
        <v>61670</v>
      </c>
      <c r="R346" s="218">
        <v>155754</v>
      </c>
      <c r="S346" s="218">
        <v>65123</v>
      </c>
      <c r="T346" s="218">
        <v>132094</v>
      </c>
      <c r="U346" s="218">
        <v>80967</v>
      </c>
      <c r="V346" s="1">
        <v>0.0166</v>
      </c>
      <c r="W346" s="1">
        <v>0.0402</v>
      </c>
      <c r="X346" s="1">
        <v>0.0158</v>
      </c>
      <c r="Y346" s="1">
        <v>0.0308</v>
      </c>
      <c r="Z346" s="1">
        <v>0.0168</v>
      </c>
      <c r="AB346" s="1">
        <v>0.0211</v>
      </c>
      <c r="AC346" s="1">
        <v>0.0211</v>
      </c>
      <c r="AE346" s="1">
        <v>0.0308</v>
      </c>
      <c r="AF346" s="1">
        <v>0.0163</v>
      </c>
      <c r="AG346" s="1">
        <v>0.014500000000000002</v>
      </c>
      <c r="AI346" s="1">
        <v>0.0211</v>
      </c>
      <c r="AJ346" s="218">
        <v>99699</v>
      </c>
    </row>
    <row r="347" spans="1:36" ht="12.75">
      <c r="A347" s="167">
        <v>338</v>
      </c>
      <c r="B347" s="168" t="s">
        <v>783</v>
      </c>
      <c r="C347" s="248">
        <v>19681461</v>
      </c>
      <c r="D347" s="248">
        <v>20466110</v>
      </c>
      <c r="E347" s="248">
        <v>23142555</v>
      </c>
      <c r="F347" s="248">
        <v>23125376</v>
      </c>
      <c r="G347" s="248">
        <v>24281008</v>
      </c>
      <c r="H347" s="248">
        <v>24610630</v>
      </c>
      <c r="I347" s="242" t="s">
        <v>867</v>
      </c>
      <c r="J347" s="242" t="s">
        <v>867</v>
      </c>
      <c r="L347" s="218">
        <v>292612</v>
      </c>
      <c r="M347" s="218">
        <v>1328292</v>
      </c>
      <c r="N347" s="218">
        <v>261670</v>
      </c>
      <c r="O347" s="218">
        <v>267498</v>
      </c>
      <c r="P347" s="229">
        <v>344392</v>
      </c>
      <c r="Q347" s="218">
        <v>292612</v>
      </c>
      <c r="R347" s="218">
        <v>1328292</v>
      </c>
      <c r="S347" s="218">
        <v>261670</v>
      </c>
      <c r="T347" s="218">
        <v>267498</v>
      </c>
      <c r="U347" s="218">
        <v>344392</v>
      </c>
      <c r="V347" s="1">
        <v>0.0149</v>
      </c>
      <c r="W347" s="1">
        <v>0.0649</v>
      </c>
      <c r="X347" s="1">
        <v>0.0113</v>
      </c>
      <c r="Y347" s="1">
        <v>0.0116</v>
      </c>
      <c r="Z347" s="1">
        <v>0.0142</v>
      </c>
      <c r="AB347" s="1">
        <v>0.0124</v>
      </c>
      <c r="AC347" s="1">
        <v>0.0124</v>
      </c>
      <c r="AE347" s="1">
        <v>0.0142</v>
      </c>
      <c r="AF347" s="1">
        <v>0.0115</v>
      </c>
      <c r="AG347" s="1">
        <v>0.002700000000000001</v>
      </c>
      <c r="AI347" s="1">
        <v>0.0124</v>
      </c>
      <c r="AJ347" s="218">
        <v>305172</v>
      </c>
    </row>
    <row r="348" spans="1:36" ht="12.75">
      <c r="A348" s="167">
        <v>339</v>
      </c>
      <c r="B348" s="168" t="s">
        <v>784</v>
      </c>
      <c r="C348" s="248">
        <v>28457092</v>
      </c>
      <c r="D348" s="248">
        <v>29524748</v>
      </c>
      <c r="E348" s="248">
        <v>30592125</v>
      </c>
      <c r="F348" s="248">
        <v>31707201</v>
      </c>
      <c r="G348" s="248">
        <v>35912060</v>
      </c>
      <c r="H348" s="248">
        <v>34268070</v>
      </c>
      <c r="I348" s="242" t="s">
        <v>886</v>
      </c>
      <c r="J348" s="242" t="s">
        <v>867</v>
      </c>
      <c r="L348" s="218">
        <v>356228</v>
      </c>
      <c r="M348" s="218">
        <v>329258</v>
      </c>
      <c r="N348" s="218">
        <v>350273</v>
      </c>
      <c r="O348" s="218">
        <v>420040</v>
      </c>
      <c r="P348" s="229">
        <v>525150</v>
      </c>
      <c r="Q348" s="218">
        <v>356228</v>
      </c>
      <c r="R348" s="218">
        <v>329258</v>
      </c>
      <c r="S348" s="218">
        <v>350273</v>
      </c>
      <c r="T348" s="218">
        <v>420040</v>
      </c>
      <c r="U348" s="218">
        <v>525150</v>
      </c>
      <c r="V348" s="1">
        <v>0.0125</v>
      </c>
      <c r="W348" s="1">
        <v>0.0112</v>
      </c>
      <c r="X348" s="1">
        <v>0.0114</v>
      </c>
      <c r="Y348" s="1">
        <v>0.0132</v>
      </c>
      <c r="Z348" s="1">
        <v>0.0146</v>
      </c>
      <c r="AB348" s="1">
        <v>0.0131</v>
      </c>
      <c r="AC348" s="1">
        <v>0.0119</v>
      </c>
      <c r="AE348" s="1">
        <v>0.0146</v>
      </c>
      <c r="AF348" s="1">
        <v>0.0123</v>
      </c>
      <c r="AG348" s="1">
        <v>0.0023</v>
      </c>
      <c r="AI348" s="1">
        <v>0.0131</v>
      </c>
      <c r="AJ348" s="218">
        <v>448912</v>
      </c>
    </row>
    <row r="349" spans="1:36" ht="12.75">
      <c r="A349" s="167">
        <v>340</v>
      </c>
      <c r="B349" s="168" t="s">
        <v>785</v>
      </c>
      <c r="C349" s="248">
        <v>4263895</v>
      </c>
      <c r="D349" s="248">
        <v>4424970</v>
      </c>
      <c r="E349" s="248">
        <v>4596358</v>
      </c>
      <c r="F349" s="248">
        <v>4768943</v>
      </c>
      <c r="G349" s="248">
        <v>5750062</v>
      </c>
      <c r="H349" s="248">
        <v>5124923</v>
      </c>
      <c r="I349" s="242" t="s">
        <v>867</v>
      </c>
      <c r="J349" s="242" t="s">
        <v>867</v>
      </c>
      <c r="L349" s="218">
        <v>54478</v>
      </c>
      <c r="M349" s="218">
        <v>60763</v>
      </c>
      <c r="N349" s="218">
        <v>57676</v>
      </c>
      <c r="O349" s="218">
        <v>60413</v>
      </c>
      <c r="P349" s="229">
        <v>52628</v>
      </c>
      <c r="Q349" s="218">
        <v>54478</v>
      </c>
      <c r="R349" s="218">
        <v>60763</v>
      </c>
      <c r="S349" s="218">
        <v>57676</v>
      </c>
      <c r="T349" s="218">
        <v>60413</v>
      </c>
      <c r="U349" s="218">
        <v>52628</v>
      </c>
      <c r="V349" s="1">
        <v>0.0128</v>
      </c>
      <c r="W349" s="1">
        <v>0.0137</v>
      </c>
      <c r="X349" s="1">
        <v>0.0125</v>
      </c>
      <c r="Y349" s="1">
        <v>0.0127</v>
      </c>
      <c r="Z349" s="1">
        <v>0.0092</v>
      </c>
      <c r="AB349" s="1">
        <v>0.0115</v>
      </c>
      <c r="AC349" s="1">
        <v>0.0115</v>
      </c>
      <c r="AE349" s="1">
        <v>0.0127</v>
      </c>
      <c r="AF349" s="1">
        <v>0.0109</v>
      </c>
      <c r="AG349" s="1">
        <v>0.0017999999999999995</v>
      </c>
      <c r="AI349" s="1">
        <v>0.0115</v>
      </c>
      <c r="AJ349" s="218">
        <v>58937</v>
      </c>
    </row>
    <row r="350" spans="1:36" ht="12.75">
      <c r="A350" s="167">
        <v>341</v>
      </c>
      <c r="B350" s="168" t="s">
        <v>786</v>
      </c>
      <c r="C350" s="248">
        <v>13349588</v>
      </c>
      <c r="D350" s="248">
        <v>13741523</v>
      </c>
      <c r="E350" s="248">
        <v>14164826</v>
      </c>
      <c r="F350" s="248">
        <v>14702382</v>
      </c>
      <c r="G350" s="248">
        <v>16931168</v>
      </c>
      <c r="H350" s="248">
        <v>15820771</v>
      </c>
      <c r="I350" s="242" t="s">
        <v>867</v>
      </c>
      <c r="J350" s="242" t="s">
        <v>867</v>
      </c>
      <c r="L350" s="218">
        <v>58195</v>
      </c>
      <c r="M350" s="218">
        <v>79765</v>
      </c>
      <c r="N350" s="218">
        <v>183435</v>
      </c>
      <c r="O350" s="218">
        <v>182836</v>
      </c>
      <c r="P350" s="229">
        <v>186674</v>
      </c>
      <c r="Q350" s="218">
        <v>58195</v>
      </c>
      <c r="R350" s="218">
        <v>79765</v>
      </c>
      <c r="S350" s="218">
        <v>183435</v>
      </c>
      <c r="T350" s="218">
        <v>182836</v>
      </c>
      <c r="U350" s="218">
        <v>186674</v>
      </c>
      <c r="V350" s="1">
        <v>0.0044</v>
      </c>
      <c r="W350" s="1">
        <v>0.0058</v>
      </c>
      <c r="X350" s="1">
        <v>0.013</v>
      </c>
      <c r="Y350" s="1">
        <v>0.0124</v>
      </c>
      <c r="Z350" s="1">
        <v>0.011</v>
      </c>
      <c r="AB350" s="1">
        <v>0.0121</v>
      </c>
      <c r="AC350" s="1">
        <v>0.0097</v>
      </c>
      <c r="AE350" s="1">
        <v>0.013</v>
      </c>
      <c r="AF350" s="1">
        <v>0.0117</v>
      </c>
      <c r="AG350" s="1">
        <v>0.001299999999999999</v>
      </c>
      <c r="AI350" s="1">
        <v>0.0121</v>
      </c>
      <c r="AJ350" s="218">
        <v>191431</v>
      </c>
    </row>
    <row r="351" spans="1:36" ht="12.75">
      <c r="A351" s="167">
        <v>342</v>
      </c>
      <c r="B351" s="168" t="s">
        <v>787</v>
      </c>
      <c r="C351" s="248">
        <v>63139716</v>
      </c>
      <c r="D351" s="248">
        <v>66056442</v>
      </c>
      <c r="E351" s="248">
        <v>69555446</v>
      </c>
      <c r="F351" s="248">
        <v>73267482</v>
      </c>
      <c r="G351" s="248">
        <v>76668444</v>
      </c>
      <c r="H351" s="248">
        <v>80382294</v>
      </c>
      <c r="I351" s="242" t="s">
        <v>884</v>
      </c>
      <c r="J351" s="242" t="s">
        <v>867</v>
      </c>
      <c r="L351" s="218">
        <v>1338233</v>
      </c>
      <c r="M351" s="218">
        <v>1847593</v>
      </c>
      <c r="N351" s="218">
        <v>1973150</v>
      </c>
      <c r="O351" s="218">
        <v>1569275</v>
      </c>
      <c r="P351" s="229">
        <v>1797139</v>
      </c>
      <c r="Q351" s="218">
        <v>1338233</v>
      </c>
      <c r="R351" s="218">
        <v>1847593</v>
      </c>
      <c r="S351" s="218">
        <v>1973150</v>
      </c>
      <c r="T351" s="218">
        <v>1569275</v>
      </c>
      <c r="U351" s="218">
        <v>1797139</v>
      </c>
      <c r="V351" s="1">
        <v>0.0212</v>
      </c>
      <c r="W351" s="1">
        <v>0.028</v>
      </c>
      <c r="X351" s="1">
        <v>0.0284</v>
      </c>
      <c r="Y351" s="1">
        <v>0.0214</v>
      </c>
      <c r="Z351" s="1">
        <v>0.0234</v>
      </c>
      <c r="AB351" s="1">
        <v>0.0244</v>
      </c>
      <c r="AC351" s="1">
        <v>0.0243</v>
      </c>
      <c r="AE351" s="1">
        <v>0.0284</v>
      </c>
      <c r="AF351" s="1">
        <v>0.0224</v>
      </c>
      <c r="AG351" s="1">
        <v>0.006000000000000002</v>
      </c>
      <c r="AI351" s="1">
        <v>0.0244</v>
      </c>
      <c r="AJ351" s="218">
        <v>1961328</v>
      </c>
    </row>
    <row r="352" spans="1:36" ht="12.75">
      <c r="A352" s="167">
        <v>343</v>
      </c>
      <c r="B352" s="168" t="s">
        <v>788</v>
      </c>
      <c r="C352" s="248">
        <v>9616991</v>
      </c>
      <c r="D352" s="248">
        <v>9930528</v>
      </c>
      <c r="E352" s="248">
        <v>10243614</v>
      </c>
      <c r="F352" s="248">
        <v>10607360</v>
      </c>
      <c r="G352" s="248">
        <v>11441972</v>
      </c>
      <c r="H352" s="248">
        <v>11371232</v>
      </c>
      <c r="I352" s="242" t="s">
        <v>867</v>
      </c>
      <c r="J352" s="242" t="s">
        <v>867</v>
      </c>
      <c r="L352" s="218">
        <v>73112</v>
      </c>
      <c r="M352" s="218">
        <v>64823</v>
      </c>
      <c r="N352" s="218">
        <v>107655</v>
      </c>
      <c r="O352" s="218">
        <v>79366</v>
      </c>
      <c r="P352" s="229">
        <v>145525</v>
      </c>
      <c r="Q352" s="218">
        <v>73112</v>
      </c>
      <c r="R352" s="218">
        <v>64823</v>
      </c>
      <c r="S352" s="218">
        <v>107655</v>
      </c>
      <c r="T352" s="218">
        <v>79366</v>
      </c>
      <c r="U352" s="218">
        <v>145525</v>
      </c>
      <c r="V352" s="1">
        <v>0.0076</v>
      </c>
      <c r="W352" s="1">
        <v>0.0065</v>
      </c>
      <c r="X352" s="1">
        <v>0.0105</v>
      </c>
      <c r="Y352" s="1">
        <v>0.0075</v>
      </c>
      <c r="Z352" s="1">
        <v>0.0127</v>
      </c>
      <c r="AB352" s="1">
        <v>0.0102</v>
      </c>
      <c r="AC352" s="1">
        <v>0.0082</v>
      </c>
      <c r="AE352" s="1">
        <v>0.0127</v>
      </c>
      <c r="AF352" s="1">
        <v>0.009</v>
      </c>
      <c r="AG352" s="1">
        <v>0.0037</v>
      </c>
      <c r="AI352" s="1">
        <v>0.0102</v>
      </c>
      <c r="AJ352" s="218">
        <v>115987</v>
      </c>
    </row>
    <row r="353" spans="1:36" ht="12.75">
      <c r="A353" s="167">
        <v>344</v>
      </c>
      <c r="B353" s="168" t="s">
        <v>789</v>
      </c>
      <c r="C353" s="248">
        <v>58188845</v>
      </c>
      <c r="D353" s="248">
        <v>60341350</v>
      </c>
      <c r="E353" s="248">
        <v>62587995</v>
      </c>
      <c r="F353" s="248">
        <v>65091625</v>
      </c>
      <c r="G353" s="248">
        <v>75734260</v>
      </c>
      <c r="H353" s="248">
        <v>70170068</v>
      </c>
      <c r="I353" s="242" t="s">
        <v>885</v>
      </c>
      <c r="J353" s="242" t="s">
        <v>867</v>
      </c>
      <c r="L353" s="218">
        <v>697784</v>
      </c>
      <c r="M353" s="218">
        <v>738112</v>
      </c>
      <c r="N353" s="218">
        <v>938930</v>
      </c>
      <c r="O353" s="218">
        <v>904093</v>
      </c>
      <c r="P353" s="229">
        <v>856483</v>
      </c>
      <c r="Q353" s="218">
        <v>697784</v>
      </c>
      <c r="R353" s="218">
        <v>738112</v>
      </c>
      <c r="S353" s="218">
        <v>938930</v>
      </c>
      <c r="T353" s="218">
        <v>904093</v>
      </c>
      <c r="U353" s="218">
        <v>856483</v>
      </c>
      <c r="V353" s="1">
        <v>0.012</v>
      </c>
      <c r="W353" s="1">
        <v>0.0122</v>
      </c>
      <c r="X353" s="1">
        <v>0.015</v>
      </c>
      <c r="Y353" s="1">
        <v>0.0139</v>
      </c>
      <c r="Z353" s="1">
        <v>0.0113</v>
      </c>
      <c r="AB353" s="1">
        <v>0.0134</v>
      </c>
      <c r="AC353" s="1">
        <v>0.0125</v>
      </c>
      <c r="AE353" s="1">
        <v>0.015</v>
      </c>
      <c r="AF353" s="1">
        <v>0.0126</v>
      </c>
      <c r="AG353" s="1">
        <v>0.0023999999999999994</v>
      </c>
      <c r="AI353" s="1">
        <v>0.0134</v>
      </c>
      <c r="AJ353" s="218">
        <v>940279</v>
      </c>
    </row>
    <row r="354" spans="1:36" ht="12.75">
      <c r="A354" s="167">
        <v>345</v>
      </c>
      <c r="B354" s="168" t="s">
        <v>790</v>
      </c>
      <c r="C354" s="248">
        <v>1418504</v>
      </c>
      <c r="D354" s="248">
        <v>1473013</v>
      </c>
      <c r="E354" s="248">
        <v>1535766</v>
      </c>
      <c r="F354" s="248">
        <v>1583699</v>
      </c>
      <c r="G354" s="248">
        <v>1714037</v>
      </c>
      <c r="H354" s="248">
        <v>1729610</v>
      </c>
      <c r="I354" s="242" t="s">
        <v>867</v>
      </c>
      <c r="J354" s="242" t="s">
        <v>867</v>
      </c>
      <c r="L354" s="218">
        <v>19046</v>
      </c>
      <c r="M354" s="218">
        <v>25927</v>
      </c>
      <c r="N354" s="218">
        <v>9539</v>
      </c>
      <c r="O354" s="218">
        <v>39952</v>
      </c>
      <c r="P354" s="229">
        <v>24786</v>
      </c>
      <c r="Q354" s="218">
        <v>19046</v>
      </c>
      <c r="R354" s="218">
        <v>25927</v>
      </c>
      <c r="S354" s="218">
        <v>9539</v>
      </c>
      <c r="T354" s="218">
        <v>39952</v>
      </c>
      <c r="U354" s="218">
        <v>24786</v>
      </c>
      <c r="V354" s="1">
        <v>0.0134</v>
      </c>
      <c r="W354" s="1">
        <v>0.0176</v>
      </c>
      <c r="X354" s="1">
        <v>0.0062</v>
      </c>
      <c r="Y354" s="1">
        <v>0.0252</v>
      </c>
      <c r="Z354" s="1">
        <v>0.0145</v>
      </c>
      <c r="AB354" s="1">
        <v>0.0153</v>
      </c>
      <c r="AC354" s="1">
        <v>0.0128</v>
      </c>
      <c r="AE354" s="1">
        <v>0.0252</v>
      </c>
      <c r="AF354" s="1">
        <v>0.0104</v>
      </c>
      <c r="AG354" s="1">
        <v>0.0148</v>
      </c>
      <c r="AI354" s="1">
        <v>0.0153</v>
      </c>
      <c r="AJ354" s="218">
        <v>26463</v>
      </c>
    </row>
    <row r="355" spans="1:36" ht="12.75">
      <c r="A355" s="167">
        <v>346</v>
      </c>
      <c r="B355" s="168" t="s">
        <v>791</v>
      </c>
      <c r="C355" s="248">
        <v>18786723</v>
      </c>
      <c r="D355" s="248">
        <v>19435531</v>
      </c>
      <c r="E355" s="248">
        <v>20120731</v>
      </c>
      <c r="F355" s="248">
        <v>20843129</v>
      </c>
      <c r="G355" s="248">
        <v>28144519</v>
      </c>
      <c r="H355" s="248">
        <v>22379747</v>
      </c>
      <c r="I355" s="242" t="s">
        <v>867</v>
      </c>
      <c r="J355" s="242" t="s">
        <v>867</v>
      </c>
      <c r="L355" s="218">
        <v>179140</v>
      </c>
      <c r="M355" s="218">
        <v>192132</v>
      </c>
      <c r="N355" s="218">
        <v>219379</v>
      </c>
      <c r="O355" s="218">
        <v>186787</v>
      </c>
      <c r="P355" s="229">
        <v>289978</v>
      </c>
      <c r="Q355" s="218">
        <v>179140</v>
      </c>
      <c r="R355" s="218">
        <v>192132</v>
      </c>
      <c r="S355" s="218">
        <v>219379</v>
      </c>
      <c r="T355" s="218">
        <v>186787</v>
      </c>
      <c r="U355" s="218">
        <v>289978</v>
      </c>
      <c r="V355" s="1">
        <v>0.0095</v>
      </c>
      <c r="W355" s="1">
        <v>0.0099</v>
      </c>
      <c r="X355" s="1">
        <v>0.0109</v>
      </c>
      <c r="Y355" s="1">
        <v>0.009</v>
      </c>
      <c r="Z355" s="1">
        <v>0.0103</v>
      </c>
      <c r="AB355" s="1">
        <v>0.0101</v>
      </c>
      <c r="AC355" s="1">
        <v>0.0097</v>
      </c>
      <c r="AE355" s="1">
        <v>0.0109</v>
      </c>
      <c r="AF355" s="1">
        <v>0.0097</v>
      </c>
      <c r="AG355" s="1">
        <v>0.0011999999999999997</v>
      </c>
      <c r="AI355" s="1">
        <v>0.0101</v>
      </c>
      <c r="AJ355" s="218">
        <v>226035</v>
      </c>
    </row>
    <row r="356" spans="1:36" ht="12.75">
      <c r="A356" s="167">
        <v>347</v>
      </c>
      <c r="B356" s="168" t="s">
        <v>792</v>
      </c>
      <c r="C356" s="248">
        <v>98385122</v>
      </c>
      <c r="D356" s="248">
        <v>103272336</v>
      </c>
      <c r="E356" s="248">
        <v>108244066</v>
      </c>
      <c r="F356" s="248">
        <v>113058815</v>
      </c>
      <c r="G356" s="248">
        <v>120318593</v>
      </c>
      <c r="H356" s="248">
        <v>126832137</v>
      </c>
      <c r="I356" s="242" t="s">
        <v>867</v>
      </c>
      <c r="J356" s="242" t="s">
        <v>867</v>
      </c>
      <c r="L356" s="218">
        <v>2425276</v>
      </c>
      <c r="M356" s="218">
        <v>2389922</v>
      </c>
      <c r="N356" s="218">
        <v>2108647</v>
      </c>
      <c r="O356" s="218">
        <v>3067125</v>
      </c>
      <c r="P356" s="229">
        <v>3505579</v>
      </c>
      <c r="Q356" s="218">
        <v>2425276</v>
      </c>
      <c r="R356" s="218">
        <v>2389922</v>
      </c>
      <c r="S356" s="218">
        <v>2108647</v>
      </c>
      <c r="T356" s="218">
        <v>3067125</v>
      </c>
      <c r="U356" s="218">
        <v>3505579</v>
      </c>
      <c r="V356" s="1">
        <v>0.0247</v>
      </c>
      <c r="W356" s="1">
        <v>0.0231</v>
      </c>
      <c r="X356" s="1">
        <v>0.0195</v>
      </c>
      <c r="Y356" s="1">
        <v>0.0271</v>
      </c>
      <c r="Z356" s="1">
        <v>0.0291</v>
      </c>
      <c r="AB356" s="1">
        <v>0.0252</v>
      </c>
      <c r="AC356" s="1">
        <v>0.0232</v>
      </c>
      <c r="AE356" s="1">
        <v>0.0291</v>
      </c>
      <c r="AF356" s="1">
        <v>0.0233</v>
      </c>
      <c r="AG356" s="1">
        <v>0.0058</v>
      </c>
      <c r="AI356" s="1">
        <v>0.0252</v>
      </c>
      <c r="AJ356" s="218">
        <v>3196170</v>
      </c>
    </row>
    <row r="357" spans="1:36" ht="12.75">
      <c r="A357" s="167">
        <v>348</v>
      </c>
      <c r="B357" s="168" t="s">
        <v>793</v>
      </c>
      <c r="C357" s="248">
        <v>260880705</v>
      </c>
      <c r="D357" s="248">
        <v>271963069</v>
      </c>
      <c r="E357" s="248">
        <v>280922031</v>
      </c>
      <c r="F357" s="248">
        <v>293408601</v>
      </c>
      <c r="G357" s="248">
        <v>307195432</v>
      </c>
      <c r="H357" s="248">
        <v>321080317</v>
      </c>
      <c r="I357" s="242" t="s">
        <v>892</v>
      </c>
      <c r="J357" s="242" t="s">
        <v>867</v>
      </c>
      <c r="L357" s="218">
        <v>4560346</v>
      </c>
      <c r="M357" s="218">
        <v>6177865</v>
      </c>
      <c r="N357" s="218">
        <v>5463519</v>
      </c>
      <c r="O357" s="218">
        <v>6451616</v>
      </c>
      <c r="P357" s="229">
        <v>6198050</v>
      </c>
      <c r="Q357" s="218">
        <v>4560346</v>
      </c>
      <c r="R357" s="218">
        <v>6177865</v>
      </c>
      <c r="S357" s="218">
        <v>5463519</v>
      </c>
      <c r="T357" s="218">
        <v>6451616</v>
      </c>
      <c r="U357" s="218">
        <v>6198050</v>
      </c>
      <c r="V357" s="1">
        <v>0.0175</v>
      </c>
      <c r="W357" s="1">
        <v>0.0227</v>
      </c>
      <c r="X357" s="1">
        <v>0.0194</v>
      </c>
      <c r="Y357" s="1">
        <v>0.022</v>
      </c>
      <c r="Z357" s="1">
        <v>0.0202</v>
      </c>
      <c r="AB357" s="1">
        <v>0.0205</v>
      </c>
      <c r="AC357" s="1">
        <v>0.0205</v>
      </c>
      <c r="AE357" s="1">
        <v>0.022</v>
      </c>
      <c r="AF357" s="1">
        <v>0.0198</v>
      </c>
      <c r="AG357" s="1">
        <v>0.002199999999999997</v>
      </c>
      <c r="AI357" s="1">
        <v>0.0205</v>
      </c>
      <c r="AJ357" s="218">
        <v>6582146</v>
      </c>
    </row>
    <row r="358" spans="1:36" ht="12.75">
      <c r="A358" s="167">
        <v>349</v>
      </c>
      <c r="B358" s="168" t="s">
        <v>794</v>
      </c>
      <c r="C358" s="248">
        <v>2268634</v>
      </c>
      <c r="D358" s="248">
        <v>2347916</v>
      </c>
      <c r="E358" s="248">
        <v>2419324</v>
      </c>
      <c r="F358" s="248">
        <v>2496827</v>
      </c>
      <c r="G358" s="248">
        <v>2748521</v>
      </c>
      <c r="H358" s="248">
        <v>2662862</v>
      </c>
      <c r="I358" s="242" t="s">
        <v>867</v>
      </c>
      <c r="J358" s="242" t="s">
        <v>867</v>
      </c>
      <c r="L358" s="218">
        <v>22566</v>
      </c>
      <c r="M358" s="218">
        <v>12710</v>
      </c>
      <c r="N358" s="218">
        <v>17020</v>
      </c>
      <c r="O358" s="218">
        <v>11143</v>
      </c>
      <c r="P358" s="229">
        <v>28212</v>
      </c>
      <c r="Q358" s="218">
        <v>22566</v>
      </c>
      <c r="R358" s="218">
        <v>12710</v>
      </c>
      <c r="S358" s="218">
        <v>17020</v>
      </c>
      <c r="T358" s="218">
        <v>11143</v>
      </c>
      <c r="U358" s="218">
        <v>28212</v>
      </c>
      <c r="V358" s="1">
        <v>0.0099</v>
      </c>
      <c r="W358" s="1">
        <v>0.0054</v>
      </c>
      <c r="X358" s="1">
        <v>0.007</v>
      </c>
      <c r="Y358" s="1">
        <v>0.0045</v>
      </c>
      <c r="Z358" s="1">
        <v>0.0103</v>
      </c>
      <c r="AB358" s="1">
        <v>0.0073</v>
      </c>
      <c r="AC358" s="1">
        <v>0.0056</v>
      </c>
      <c r="AE358" s="1">
        <v>0.0103</v>
      </c>
      <c r="AF358" s="1">
        <v>0.0058</v>
      </c>
      <c r="AG358" s="1">
        <v>0.0045000000000000005</v>
      </c>
      <c r="AI358" s="1">
        <v>0.0073</v>
      </c>
      <c r="AJ358" s="218">
        <v>19439</v>
      </c>
    </row>
    <row r="359" spans="1:36" ht="12.75">
      <c r="A359" s="167">
        <v>350</v>
      </c>
      <c r="B359" s="168" t="s">
        <v>795</v>
      </c>
      <c r="C359" s="248">
        <v>26385216</v>
      </c>
      <c r="D359" s="248">
        <v>27609043</v>
      </c>
      <c r="E359" s="248">
        <v>28715299</v>
      </c>
      <c r="F359" s="248">
        <v>29957601</v>
      </c>
      <c r="G359" s="248">
        <v>31144397</v>
      </c>
      <c r="H359" s="248">
        <v>32444086</v>
      </c>
      <c r="I359" s="242" t="s">
        <v>892</v>
      </c>
      <c r="J359" s="242" t="s">
        <v>867</v>
      </c>
      <c r="L359" s="218">
        <v>564197</v>
      </c>
      <c r="M359" s="218">
        <v>416030</v>
      </c>
      <c r="N359" s="218">
        <v>524420</v>
      </c>
      <c r="O359" s="218">
        <v>437856</v>
      </c>
      <c r="P359" s="229">
        <v>521079</v>
      </c>
      <c r="Q359" s="218">
        <v>564197</v>
      </c>
      <c r="R359" s="218">
        <v>416030</v>
      </c>
      <c r="S359" s="218">
        <v>524420</v>
      </c>
      <c r="T359" s="218">
        <v>437856</v>
      </c>
      <c r="U359" s="218">
        <v>521079</v>
      </c>
      <c r="V359" s="1">
        <v>0.0214</v>
      </c>
      <c r="W359" s="1">
        <v>0.0151</v>
      </c>
      <c r="X359" s="1">
        <v>0.0183</v>
      </c>
      <c r="Y359" s="1">
        <v>0.0146</v>
      </c>
      <c r="Z359" s="1">
        <v>0.0167</v>
      </c>
      <c r="AB359" s="1">
        <v>0.0165</v>
      </c>
      <c r="AC359" s="1">
        <v>0.0155</v>
      </c>
      <c r="AE359" s="1">
        <v>0.0183</v>
      </c>
      <c r="AF359" s="1">
        <v>0.0157</v>
      </c>
      <c r="AG359" s="1">
        <v>0.0026000000000000016</v>
      </c>
      <c r="AI359" s="1">
        <v>0.0165</v>
      </c>
      <c r="AJ359" s="218">
        <v>535327</v>
      </c>
    </row>
    <row r="360" spans="1:36" ht="12.75">
      <c r="A360" s="167">
        <v>351</v>
      </c>
      <c r="B360" s="168" t="s">
        <v>796</v>
      </c>
      <c r="C360" s="248">
        <v>42973663</v>
      </c>
      <c r="D360" s="248">
        <v>44488112</v>
      </c>
      <c r="E360" s="248">
        <v>45808396</v>
      </c>
      <c r="F360" s="248">
        <v>47344313</v>
      </c>
      <c r="G360" s="248">
        <v>56580241</v>
      </c>
      <c r="H360" s="248">
        <v>50637864</v>
      </c>
      <c r="I360" s="10" t="s">
        <v>867</v>
      </c>
      <c r="J360" s="10" t="s">
        <v>867</v>
      </c>
      <c r="L360" s="218">
        <v>440107</v>
      </c>
      <c r="M360" s="218">
        <v>208081</v>
      </c>
      <c r="N360" s="218">
        <v>390707</v>
      </c>
      <c r="O360" s="218">
        <v>419444</v>
      </c>
      <c r="P360" s="229">
        <v>490816</v>
      </c>
      <c r="Q360" s="218">
        <v>440107</v>
      </c>
      <c r="R360" s="218">
        <v>208081</v>
      </c>
      <c r="S360" s="218">
        <v>390707</v>
      </c>
      <c r="T360" s="218">
        <v>419444</v>
      </c>
      <c r="U360" s="218">
        <v>490816</v>
      </c>
      <c r="V360" s="1">
        <v>0.0102</v>
      </c>
      <c r="W360" s="1">
        <v>0.0047</v>
      </c>
      <c r="X360" s="1">
        <v>0.0085</v>
      </c>
      <c r="Y360" s="1">
        <v>0.0089</v>
      </c>
      <c r="Z360" s="1">
        <v>0.0087</v>
      </c>
      <c r="AB360" s="1">
        <v>0.0087</v>
      </c>
      <c r="AC360" s="1">
        <v>0.0073</v>
      </c>
      <c r="AE360" s="1">
        <v>0.0089</v>
      </c>
      <c r="AF360" s="1">
        <v>0.0086</v>
      </c>
      <c r="AG360" s="1">
        <v>0.0002999999999999999</v>
      </c>
      <c r="AI360" s="1">
        <v>0.0087</v>
      </c>
      <c r="AJ360" s="218">
        <v>440549</v>
      </c>
    </row>
    <row r="361" spans="16:36" ht="12.75">
      <c r="P361" s="173"/>
      <c r="U361" s="167" t="s">
        <v>355</v>
      </c>
      <c r="V361" s="174"/>
      <c r="W361" s="174"/>
      <c r="X361" s="174"/>
      <c r="Y361" s="174"/>
      <c r="Z361" s="174"/>
      <c r="AB361" s="174"/>
      <c r="AC361" s="174"/>
      <c r="AE361" s="174"/>
      <c r="AF361" s="174"/>
      <c r="AG361" s="174"/>
      <c r="AI361" s="174"/>
      <c r="AJ361" s="170"/>
    </row>
    <row r="362" spans="2:36" ht="12.75">
      <c r="B362" s="166" t="s">
        <v>797</v>
      </c>
      <c r="C362" s="172">
        <f aca="true" t="shared" si="0" ref="C362:H362">SUM(C10:C360)</f>
        <v>13413985529</v>
      </c>
      <c r="D362" s="172">
        <f t="shared" si="0"/>
        <v>13991635222</v>
      </c>
      <c r="E362" s="172">
        <f t="shared" si="0"/>
        <v>14610429387</v>
      </c>
      <c r="F362" s="172">
        <f t="shared" si="0"/>
        <v>15285775958</v>
      </c>
      <c r="G362" s="172">
        <f t="shared" si="0"/>
        <v>16641078506</v>
      </c>
      <c r="H362" s="172">
        <f t="shared" si="0"/>
        <v>16773212384</v>
      </c>
      <c r="I362" s="176"/>
      <c r="J362" s="176"/>
      <c r="K362" s="176"/>
      <c r="L362" s="172">
        <f aca="true" t="shared" si="1" ref="L362:U362">SUM(L10:L360)</f>
        <v>256404448</v>
      </c>
      <c r="M362" s="172">
        <f t="shared" si="1"/>
        <v>279703665</v>
      </c>
      <c r="N362" s="172">
        <f t="shared" si="1"/>
        <v>316797816</v>
      </c>
      <c r="O362" s="172">
        <f t="shared" si="1"/>
        <v>335024629</v>
      </c>
      <c r="P362" s="172">
        <f t="shared" si="1"/>
        <v>360969615</v>
      </c>
      <c r="Q362" s="172">
        <f t="shared" si="1"/>
        <v>256404448</v>
      </c>
      <c r="R362" s="172">
        <f t="shared" si="1"/>
        <v>279703665</v>
      </c>
      <c r="S362" s="172">
        <f t="shared" si="1"/>
        <v>316797816</v>
      </c>
      <c r="T362" s="172">
        <f t="shared" si="1"/>
        <v>335024629</v>
      </c>
      <c r="U362" s="172">
        <f t="shared" si="1"/>
        <v>360969615</v>
      </c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6"/>
      <c r="AG362" s="176"/>
      <c r="AH362" s="176"/>
      <c r="AI362" s="176"/>
      <c r="AJ362" s="176"/>
    </row>
    <row r="363" spans="4:36" ht="12.75"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</row>
    <row r="364" spans="4:36" ht="12.75"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</row>
    <row r="365" spans="4:36" ht="12.75"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</row>
    <row r="366" spans="4:36" ht="12.75"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transitionEvaluation="1"/>
  <dimension ref="A1:T363"/>
  <sheetViews>
    <sheetView showGridLines="0" showZeros="0" zoomScalePageLayoutView="0" workbookViewId="0" topLeftCell="A1">
      <pane xSplit="2" ySplit="9" topLeftCell="I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T11" sqref="T11"/>
    </sheetView>
  </sheetViews>
  <sheetFormatPr defaultColWidth="12.57421875" defaultRowHeight="12.75"/>
  <cols>
    <col min="1" max="1" width="26.421875" style="178" bestFit="1" customWidth="1"/>
    <col min="2" max="2" width="4.00390625" style="178" bestFit="1" customWidth="1"/>
    <col min="3" max="4" width="12.7109375" style="178" bestFit="1" customWidth="1"/>
    <col min="5" max="6" width="9.140625" style="178" bestFit="1" customWidth="1"/>
    <col min="7" max="7" width="10.421875" style="178" bestFit="1" customWidth="1"/>
    <col min="8" max="10" width="12.7109375" style="178" bestFit="1" customWidth="1"/>
    <col min="11" max="11" width="10.140625" style="178" bestFit="1" customWidth="1"/>
    <col min="12" max="12" width="10.421875" style="179" bestFit="1" customWidth="1"/>
    <col min="13" max="13" width="12.7109375" style="178" bestFit="1" customWidth="1"/>
    <col min="14" max="14" width="15.8515625" style="180" customWidth="1"/>
    <col min="15" max="16" width="13.8515625" style="178" bestFit="1" customWidth="1"/>
    <col min="17" max="17" width="10.8515625" style="178" bestFit="1" customWidth="1"/>
    <col min="18" max="18" width="13.8515625" style="178" bestFit="1" customWidth="1"/>
    <col min="19" max="19" width="12.57421875" style="178" customWidth="1"/>
    <col min="20" max="20" width="12.7109375" style="178" bestFit="1" customWidth="1"/>
    <col min="21" max="21" width="0" style="178" hidden="1" customWidth="1"/>
    <col min="22" max="16384" width="12.57421875" style="178" customWidth="1"/>
  </cols>
  <sheetData>
    <row r="1" ht="12.75">
      <c r="A1" s="177" t="s">
        <v>798</v>
      </c>
    </row>
    <row r="2" ht="12.75">
      <c r="A2" s="181">
        <v>35451</v>
      </c>
    </row>
    <row r="3" ht="12.75">
      <c r="A3" s="182"/>
    </row>
    <row r="4" spans="3:20" ht="12.75">
      <c r="C4" s="176"/>
      <c r="D4" s="176"/>
      <c r="E4" s="176"/>
      <c r="F4" s="176"/>
      <c r="G4" s="176"/>
      <c r="H4" s="176"/>
      <c r="I4" s="183" t="s">
        <v>417</v>
      </c>
      <c r="J4" s="176"/>
      <c r="K4" s="176"/>
      <c r="L4" s="176"/>
      <c r="M4" s="176"/>
      <c r="N4" s="176"/>
      <c r="O4" s="176"/>
      <c r="P4" s="184"/>
      <c r="Q4" s="184"/>
      <c r="R4" s="184"/>
      <c r="S4" s="185"/>
      <c r="T4" s="176"/>
    </row>
    <row r="5" spans="1:19" ht="12.75">
      <c r="A5" s="178" t="s">
        <v>355</v>
      </c>
      <c r="C5" s="245" t="s">
        <v>878</v>
      </c>
      <c r="D5" s="245" t="s">
        <v>881</v>
      </c>
      <c r="G5" s="178" t="s">
        <v>799</v>
      </c>
      <c r="H5" s="245" t="s">
        <v>877</v>
      </c>
      <c r="I5" s="245" t="s">
        <v>928</v>
      </c>
      <c r="J5" s="246" t="s">
        <v>911</v>
      </c>
      <c r="L5" s="178" t="s">
        <v>799</v>
      </c>
      <c r="M5" s="245" t="s">
        <v>911</v>
      </c>
      <c r="N5" s="187"/>
      <c r="O5" s="180"/>
      <c r="P5" s="188"/>
      <c r="Q5" s="188"/>
      <c r="R5" s="188"/>
      <c r="S5" s="179"/>
    </row>
    <row r="6" spans="3:20" ht="12.75">
      <c r="C6" s="183" t="s">
        <v>800</v>
      </c>
      <c r="D6" s="183" t="s">
        <v>800</v>
      </c>
      <c r="G6" s="247" t="s">
        <v>910</v>
      </c>
      <c r="H6" s="245" t="s">
        <v>391</v>
      </c>
      <c r="I6" s="183" t="s">
        <v>801</v>
      </c>
      <c r="J6" s="186" t="s">
        <v>800</v>
      </c>
      <c r="L6" s="247" t="s">
        <v>929</v>
      </c>
      <c r="M6" s="183" t="s">
        <v>391</v>
      </c>
      <c r="N6" s="189"/>
      <c r="O6" s="176"/>
      <c r="P6" s="186"/>
      <c r="Q6" s="186"/>
      <c r="R6" s="186" t="s">
        <v>355</v>
      </c>
      <c r="S6" s="189"/>
      <c r="T6" s="245" t="s">
        <v>932</v>
      </c>
    </row>
    <row r="7" spans="3:20" ht="12.75">
      <c r="C7" s="183" t="s">
        <v>410</v>
      </c>
      <c r="D7" s="183" t="s">
        <v>410</v>
      </c>
      <c r="E7" s="245" t="s">
        <v>878</v>
      </c>
      <c r="F7" s="245" t="s">
        <v>881</v>
      </c>
      <c r="G7" s="183" t="s">
        <v>802</v>
      </c>
      <c r="H7" s="183" t="s">
        <v>385</v>
      </c>
      <c r="I7" s="183" t="s">
        <v>803</v>
      </c>
      <c r="J7" s="186" t="s">
        <v>410</v>
      </c>
      <c r="K7" s="245" t="s">
        <v>911</v>
      </c>
      <c r="L7" s="183" t="s">
        <v>802</v>
      </c>
      <c r="M7" s="183" t="s">
        <v>385</v>
      </c>
      <c r="N7" s="189"/>
      <c r="O7" s="246" t="s">
        <v>909</v>
      </c>
      <c r="P7" s="246" t="s">
        <v>911</v>
      </c>
      <c r="Q7" s="186"/>
      <c r="R7" s="186" t="s">
        <v>804</v>
      </c>
      <c r="S7" s="189"/>
      <c r="T7" s="183" t="s">
        <v>805</v>
      </c>
    </row>
    <row r="8" spans="3:20" ht="12.75">
      <c r="C8" s="183" t="s">
        <v>806</v>
      </c>
      <c r="D8" s="183" t="s">
        <v>806</v>
      </c>
      <c r="E8" s="183" t="s">
        <v>802</v>
      </c>
      <c r="F8" s="183" t="s">
        <v>802</v>
      </c>
      <c r="G8" s="245" t="s">
        <v>927</v>
      </c>
      <c r="H8" s="183" t="s">
        <v>807</v>
      </c>
      <c r="I8" s="183" t="s">
        <v>445</v>
      </c>
      <c r="J8" s="186" t="s">
        <v>806</v>
      </c>
      <c r="K8" s="183" t="s">
        <v>802</v>
      </c>
      <c r="L8" s="245" t="s">
        <v>930</v>
      </c>
      <c r="M8" s="183" t="s">
        <v>807</v>
      </c>
      <c r="N8" s="189"/>
      <c r="O8" s="186" t="s">
        <v>808</v>
      </c>
      <c r="P8" s="186" t="s">
        <v>808</v>
      </c>
      <c r="Q8" s="186"/>
      <c r="R8" s="246" t="s">
        <v>931</v>
      </c>
      <c r="S8" s="189"/>
      <c r="T8" s="183" t="s">
        <v>809</v>
      </c>
    </row>
    <row r="9" spans="5:19" ht="12.75">
      <c r="E9" s="188"/>
      <c r="F9" s="188"/>
      <c r="G9" s="188"/>
      <c r="H9" s="188"/>
      <c r="I9" s="188"/>
      <c r="J9" s="188"/>
      <c r="K9" s="188"/>
      <c r="L9" s="188"/>
      <c r="N9" s="179"/>
      <c r="O9" s="180"/>
      <c r="P9" s="188"/>
      <c r="Q9" s="188"/>
      <c r="R9" s="188"/>
      <c r="S9" s="179"/>
    </row>
    <row r="10" spans="1:20" ht="12.75">
      <c r="A10" s="177" t="s">
        <v>446</v>
      </c>
      <c r="B10" s="178">
        <v>1</v>
      </c>
      <c r="C10" s="218">
        <v>29874826</v>
      </c>
      <c r="D10" s="218">
        <v>31083749</v>
      </c>
      <c r="E10" s="218">
        <v>0</v>
      </c>
      <c r="F10" s="218">
        <v>0</v>
      </c>
      <c r="G10" s="218">
        <v>791961</v>
      </c>
      <c r="H10" s="218">
        <v>29102181</v>
      </c>
      <c r="I10" s="218">
        <v>30291788</v>
      </c>
      <c r="J10" s="218">
        <v>32404381</v>
      </c>
      <c r="K10" s="218">
        <v>0</v>
      </c>
      <c r="L10" s="218">
        <v>811760</v>
      </c>
      <c r="M10" s="218">
        <v>31592621</v>
      </c>
      <c r="N10" s="191"/>
      <c r="O10" s="218">
        <v>49442810</v>
      </c>
      <c r="P10" s="230">
        <v>52381085</v>
      </c>
      <c r="Q10" s="191"/>
      <c r="R10" s="218">
        <v>52381085</v>
      </c>
      <c r="S10" s="192"/>
      <c r="T10" s="218">
        <v>31592621</v>
      </c>
    </row>
    <row r="11" spans="1:20" ht="12.75">
      <c r="A11" s="177" t="s">
        <v>447</v>
      </c>
      <c r="B11" s="178">
        <v>2</v>
      </c>
      <c r="C11" s="218">
        <v>78807775</v>
      </c>
      <c r="D11" s="218">
        <v>81644435</v>
      </c>
      <c r="E11" s="218">
        <v>0</v>
      </c>
      <c r="F11" s="218">
        <v>0</v>
      </c>
      <c r="G11" s="218">
        <v>9121462</v>
      </c>
      <c r="H11" s="218">
        <v>69908788</v>
      </c>
      <c r="I11" s="218">
        <v>72522973</v>
      </c>
      <c r="J11" s="218">
        <v>84340154</v>
      </c>
      <c r="K11" s="218">
        <v>0</v>
      </c>
      <c r="L11" s="218">
        <v>9349499</v>
      </c>
      <c r="M11" s="218">
        <v>74990655</v>
      </c>
      <c r="N11" s="191"/>
      <c r="O11" s="218">
        <v>107704700</v>
      </c>
      <c r="P11" s="230">
        <v>111287539</v>
      </c>
      <c r="Q11" s="191"/>
      <c r="R11" s="218">
        <v>111287539</v>
      </c>
      <c r="S11" s="192"/>
      <c r="T11" s="218">
        <v>74990655</v>
      </c>
    </row>
    <row r="12" spans="1:20" ht="12.75">
      <c r="A12" s="177" t="s">
        <v>448</v>
      </c>
      <c r="B12" s="178">
        <v>3</v>
      </c>
      <c r="C12" s="218">
        <v>15936384</v>
      </c>
      <c r="D12" s="218">
        <v>16601843</v>
      </c>
      <c r="E12" s="218">
        <v>0</v>
      </c>
      <c r="F12" s="218">
        <v>0</v>
      </c>
      <c r="G12" s="218">
        <v>0</v>
      </c>
      <c r="H12" s="218">
        <v>15936384</v>
      </c>
      <c r="I12" s="218">
        <v>16601843</v>
      </c>
      <c r="J12" s="218">
        <v>17237500</v>
      </c>
      <c r="K12" s="218">
        <v>0</v>
      </c>
      <c r="L12" s="218">
        <v>0</v>
      </c>
      <c r="M12" s="218">
        <v>17237500</v>
      </c>
      <c r="N12" s="191"/>
      <c r="O12" s="218">
        <v>28815982</v>
      </c>
      <c r="P12" s="230">
        <v>30364804</v>
      </c>
      <c r="Q12" s="191"/>
      <c r="R12" s="218">
        <v>30364804</v>
      </c>
      <c r="S12" s="192"/>
      <c r="T12" s="218">
        <v>17237500</v>
      </c>
    </row>
    <row r="13" spans="1:20" ht="12.75">
      <c r="A13" s="177" t="s">
        <v>449</v>
      </c>
      <c r="B13" s="178">
        <v>4</v>
      </c>
      <c r="C13" s="218">
        <v>10578747</v>
      </c>
      <c r="D13" s="218">
        <v>10984702</v>
      </c>
      <c r="E13" s="218">
        <v>0</v>
      </c>
      <c r="F13" s="218">
        <v>0</v>
      </c>
      <c r="G13" s="218">
        <v>0</v>
      </c>
      <c r="H13" s="218">
        <v>10578747</v>
      </c>
      <c r="I13" s="218">
        <v>10984702</v>
      </c>
      <c r="J13" s="218">
        <v>11356251</v>
      </c>
      <c r="K13" s="218">
        <v>0</v>
      </c>
      <c r="L13" s="218">
        <v>0</v>
      </c>
      <c r="M13" s="218">
        <v>11356251</v>
      </c>
      <c r="N13" s="191"/>
      <c r="O13" s="218">
        <v>12671033</v>
      </c>
      <c r="P13" s="230">
        <v>12854673</v>
      </c>
      <c r="Q13" s="191"/>
      <c r="R13" s="218">
        <v>12854673</v>
      </c>
      <c r="S13" s="192"/>
      <c r="T13" s="218">
        <v>11356251</v>
      </c>
    </row>
    <row r="14" spans="1:20" ht="12.75">
      <c r="A14" s="177" t="s">
        <v>450</v>
      </c>
      <c r="B14" s="178">
        <v>5</v>
      </c>
      <c r="C14" s="218">
        <v>68211393</v>
      </c>
      <c r="D14" s="218">
        <v>70533487</v>
      </c>
      <c r="E14" s="218">
        <v>0</v>
      </c>
      <c r="F14" s="218">
        <v>0</v>
      </c>
      <c r="G14" s="218">
        <v>0</v>
      </c>
      <c r="H14" s="218">
        <v>68211393</v>
      </c>
      <c r="I14" s="218">
        <v>70533487</v>
      </c>
      <c r="J14" s="218">
        <v>73038831</v>
      </c>
      <c r="K14" s="218">
        <v>0</v>
      </c>
      <c r="L14" s="218">
        <v>0</v>
      </c>
      <c r="M14" s="218">
        <v>73038831</v>
      </c>
      <c r="N14" s="191"/>
      <c r="O14" s="218">
        <v>73487823</v>
      </c>
      <c r="P14" s="230">
        <v>76712052</v>
      </c>
      <c r="Q14" s="191"/>
      <c r="R14" s="218">
        <v>76712052</v>
      </c>
      <c r="S14" s="192"/>
      <c r="T14" s="218">
        <v>73038831</v>
      </c>
    </row>
    <row r="15" spans="1:20" ht="12.75">
      <c r="A15" s="177" t="s">
        <v>451</v>
      </c>
      <c r="B15" s="178">
        <v>6</v>
      </c>
      <c r="C15" s="218">
        <v>1539276</v>
      </c>
      <c r="D15" s="218">
        <v>1593842</v>
      </c>
      <c r="E15" s="218">
        <v>0</v>
      </c>
      <c r="F15" s="218">
        <v>0</v>
      </c>
      <c r="G15" s="218">
        <v>0</v>
      </c>
      <c r="H15" s="218">
        <v>1539276</v>
      </c>
      <c r="I15" s="218">
        <v>1593842</v>
      </c>
      <c r="J15" s="218">
        <v>1641470</v>
      </c>
      <c r="K15" s="218">
        <v>0</v>
      </c>
      <c r="L15" s="218">
        <v>0</v>
      </c>
      <c r="M15" s="218">
        <v>1641470</v>
      </c>
      <c r="N15" s="191"/>
      <c r="O15" s="218">
        <v>6931734</v>
      </c>
      <c r="P15" s="230">
        <v>6865851</v>
      </c>
      <c r="Q15" s="191"/>
      <c r="R15" s="218">
        <v>6865851</v>
      </c>
      <c r="S15" s="192"/>
      <c r="T15" s="218">
        <v>1641470</v>
      </c>
    </row>
    <row r="16" spans="1:20" ht="12.75">
      <c r="A16" s="177" t="s">
        <v>452</v>
      </c>
      <c r="B16" s="178">
        <v>7</v>
      </c>
      <c r="C16" s="218">
        <v>42109486</v>
      </c>
      <c r="D16" s="218">
        <v>44116384</v>
      </c>
      <c r="E16" s="218">
        <v>0</v>
      </c>
      <c r="F16" s="218">
        <v>0</v>
      </c>
      <c r="G16" s="218">
        <v>0</v>
      </c>
      <c r="H16" s="218">
        <v>42109486</v>
      </c>
      <c r="I16" s="218">
        <v>44116384</v>
      </c>
      <c r="J16" s="218">
        <v>45766634</v>
      </c>
      <c r="K16" s="218">
        <v>0</v>
      </c>
      <c r="L16" s="218">
        <v>0</v>
      </c>
      <c r="M16" s="218">
        <v>45766634</v>
      </c>
      <c r="N16" s="191"/>
      <c r="O16" s="218">
        <v>53748809</v>
      </c>
      <c r="P16" s="230">
        <v>57139252</v>
      </c>
      <c r="Q16" s="191"/>
      <c r="R16" s="218">
        <v>57139252</v>
      </c>
      <c r="S16" s="192"/>
      <c r="T16" s="218">
        <v>45766634</v>
      </c>
    </row>
    <row r="17" spans="1:20" ht="12.75">
      <c r="A17" s="177" t="s">
        <v>453</v>
      </c>
      <c r="B17" s="178">
        <v>8</v>
      </c>
      <c r="C17" s="218">
        <v>48750452</v>
      </c>
      <c r="D17" s="218">
        <v>50700146</v>
      </c>
      <c r="E17" s="218">
        <v>0</v>
      </c>
      <c r="F17" s="218">
        <v>0</v>
      </c>
      <c r="G17" s="218">
        <v>4638575</v>
      </c>
      <c r="H17" s="218">
        <v>44225013</v>
      </c>
      <c r="I17" s="218">
        <v>46061571</v>
      </c>
      <c r="J17" s="218">
        <v>52787635</v>
      </c>
      <c r="K17" s="218">
        <v>0</v>
      </c>
      <c r="L17" s="218">
        <v>4754539</v>
      </c>
      <c r="M17" s="218">
        <v>48033096</v>
      </c>
      <c r="N17" s="191"/>
      <c r="O17" s="218">
        <v>59972558</v>
      </c>
      <c r="P17" s="230">
        <v>60510440</v>
      </c>
      <c r="Q17" s="191"/>
      <c r="R17" s="218">
        <v>60510440</v>
      </c>
      <c r="S17" s="192"/>
      <c r="T17" s="218">
        <v>48033096</v>
      </c>
    </row>
    <row r="18" spans="1:20" ht="12.75">
      <c r="A18" s="177" t="s">
        <v>454</v>
      </c>
      <c r="B18" s="178">
        <v>9</v>
      </c>
      <c r="C18" s="218">
        <v>130709372</v>
      </c>
      <c r="D18" s="218">
        <v>136417582</v>
      </c>
      <c r="E18" s="218">
        <v>0</v>
      </c>
      <c r="F18" s="218">
        <v>0</v>
      </c>
      <c r="G18" s="218">
        <v>0</v>
      </c>
      <c r="H18" s="218">
        <v>130709372</v>
      </c>
      <c r="I18" s="218">
        <v>136417582</v>
      </c>
      <c r="J18" s="218">
        <v>142600951</v>
      </c>
      <c r="K18" s="218">
        <v>0</v>
      </c>
      <c r="L18" s="218">
        <v>0</v>
      </c>
      <c r="M18" s="218">
        <v>142600951</v>
      </c>
      <c r="N18" s="191"/>
      <c r="O18" s="218">
        <v>194980746</v>
      </c>
      <c r="P18" s="230">
        <v>208033436</v>
      </c>
      <c r="Q18" s="191"/>
      <c r="R18" s="218">
        <v>208033436</v>
      </c>
      <c r="S18" s="192"/>
      <c r="T18" s="218">
        <v>142600951</v>
      </c>
    </row>
    <row r="19" spans="1:20" ht="12.75">
      <c r="A19" s="177" t="s">
        <v>455</v>
      </c>
      <c r="B19" s="178">
        <v>10</v>
      </c>
      <c r="C19" s="218">
        <v>106050906</v>
      </c>
      <c r="D19" s="218">
        <v>109965991</v>
      </c>
      <c r="E19" s="218">
        <v>0</v>
      </c>
      <c r="F19" s="218">
        <v>0</v>
      </c>
      <c r="G19" s="218">
        <v>15215359</v>
      </c>
      <c r="H19" s="218">
        <v>91206653</v>
      </c>
      <c r="I19" s="218">
        <v>94750632</v>
      </c>
      <c r="J19" s="218">
        <v>113696347</v>
      </c>
      <c r="K19" s="218">
        <v>0</v>
      </c>
      <c r="L19" s="218">
        <v>15595743</v>
      </c>
      <c r="M19" s="218">
        <v>98100604</v>
      </c>
      <c r="N19" s="191"/>
      <c r="O19" s="218">
        <v>241663647</v>
      </c>
      <c r="P19" s="230">
        <v>275335205</v>
      </c>
      <c r="Q19" s="191"/>
      <c r="R19" s="218">
        <v>275335205</v>
      </c>
      <c r="S19" s="192"/>
      <c r="T19" s="218">
        <v>98100604</v>
      </c>
    </row>
    <row r="20" spans="1:20" ht="12.75">
      <c r="A20" s="177" t="s">
        <v>456</v>
      </c>
      <c r="B20" s="178">
        <v>11</v>
      </c>
      <c r="C20" s="218">
        <v>11131299</v>
      </c>
      <c r="D20" s="218">
        <v>12029260</v>
      </c>
      <c r="E20" s="218">
        <v>0</v>
      </c>
      <c r="F20" s="218">
        <v>475656</v>
      </c>
      <c r="G20" s="218">
        <v>2834527</v>
      </c>
      <c r="H20" s="218">
        <v>8829961</v>
      </c>
      <c r="I20" s="218">
        <v>9194733</v>
      </c>
      <c r="J20" s="218">
        <v>12516653</v>
      </c>
      <c r="K20" s="218">
        <v>475656</v>
      </c>
      <c r="L20" s="218">
        <v>3381046</v>
      </c>
      <c r="M20" s="218">
        <v>9135607</v>
      </c>
      <c r="N20" s="191"/>
      <c r="O20" s="218">
        <v>14948454</v>
      </c>
      <c r="P20" s="230">
        <v>15924268</v>
      </c>
      <c r="Q20" s="191"/>
      <c r="R20" s="218">
        <v>15924268</v>
      </c>
      <c r="S20" s="192"/>
      <c r="T20" s="218">
        <v>9135607</v>
      </c>
    </row>
    <row r="21" spans="1:20" ht="12.75">
      <c r="A21" s="177" t="s">
        <v>457</v>
      </c>
      <c r="B21" s="178">
        <v>12</v>
      </c>
      <c r="C21" s="218">
        <v>5593869</v>
      </c>
      <c r="D21" s="218">
        <v>5780183</v>
      </c>
      <c r="E21" s="218">
        <v>0</v>
      </c>
      <c r="F21" s="218">
        <v>0</v>
      </c>
      <c r="G21" s="218">
        <v>309485</v>
      </c>
      <c r="H21" s="218">
        <v>5291932</v>
      </c>
      <c r="I21" s="218">
        <v>5470698</v>
      </c>
      <c r="J21" s="218">
        <v>5985962</v>
      </c>
      <c r="K21" s="218">
        <v>0</v>
      </c>
      <c r="L21" s="218">
        <v>317222</v>
      </c>
      <c r="M21" s="218">
        <v>5668740</v>
      </c>
      <c r="N21" s="191"/>
      <c r="O21" s="218">
        <v>7471143</v>
      </c>
      <c r="P21" s="230">
        <v>8219710</v>
      </c>
      <c r="Q21" s="191"/>
      <c r="R21" s="218">
        <v>8219710</v>
      </c>
      <c r="S21" s="192"/>
      <c r="T21" s="218">
        <v>5668740</v>
      </c>
    </row>
    <row r="22" spans="1:20" ht="12.75">
      <c r="A22" s="177" t="s">
        <v>458</v>
      </c>
      <c r="B22" s="178">
        <v>13</v>
      </c>
      <c r="C22" s="218">
        <v>3788628</v>
      </c>
      <c r="D22" s="218">
        <v>3939855</v>
      </c>
      <c r="E22" s="218">
        <v>120000</v>
      </c>
      <c r="F22" s="218">
        <v>0</v>
      </c>
      <c r="G22" s="218">
        <v>264168</v>
      </c>
      <c r="H22" s="218">
        <v>3530903</v>
      </c>
      <c r="I22" s="218">
        <v>3675687</v>
      </c>
      <c r="J22" s="218">
        <v>4063967</v>
      </c>
      <c r="K22" s="218">
        <v>0</v>
      </c>
      <c r="L22" s="218">
        <v>270772</v>
      </c>
      <c r="M22" s="218">
        <v>3793195</v>
      </c>
      <c r="N22" s="191"/>
      <c r="O22" s="218">
        <v>6055685</v>
      </c>
      <c r="P22" s="230">
        <v>6113646</v>
      </c>
      <c r="Q22" s="191"/>
      <c r="R22" s="218">
        <v>6113646</v>
      </c>
      <c r="S22" s="192"/>
      <c r="T22" s="218">
        <v>3793195</v>
      </c>
    </row>
    <row r="23" spans="1:20" ht="12.75">
      <c r="A23" s="177" t="s">
        <v>459</v>
      </c>
      <c r="B23" s="178">
        <v>14</v>
      </c>
      <c r="C23" s="218">
        <v>39960022</v>
      </c>
      <c r="D23" s="218">
        <v>42081316</v>
      </c>
      <c r="E23" s="218">
        <v>0</v>
      </c>
      <c r="F23" s="218">
        <v>0</v>
      </c>
      <c r="G23" s="218">
        <v>0</v>
      </c>
      <c r="H23" s="218">
        <v>39960022</v>
      </c>
      <c r="I23" s="218">
        <v>42081316</v>
      </c>
      <c r="J23" s="218">
        <v>44426174</v>
      </c>
      <c r="K23" s="218">
        <v>0</v>
      </c>
      <c r="L23" s="218">
        <v>0</v>
      </c>
      <c r="M23" s="218">
        <v>44426174</v>
      </c>
      <c r="N23" s="191"/>
      <c r="O23" s="218">
        <v>66042250</v>
      </c>
      <c r="P23" s="230">
        <v>70835880</v>
      </c>
      <c r="Q23" s="191"/>
      <c r="R23" s="218">
        <v>70835880</v>
      </c>
      <c r="S23" s="192"/>
      <c r="T23" s="218">
        <v>44426174</v>
      </c>
    </row>
    <row r="24" spans="1:20" ht="12.75">
      <c r="A24" s="177" t="s">
        <v>460</v>
      </c>
      <c r="B24" s="178">
        <v>15</v>
      </c>
      <c r="C24" s="218">
        <v>11520769</v>
      </c>
      <c r="D24" s="218">
        <v>11932928</v>
      </c>
      <c r="E24" s="218">
        <v>0</v>
      </c>
      <c r="F24" s="218">
        <v>0</v>
      </c>
      <c r="G24" s="218">
        <v>1436895</v>
      </c>
      <c r="H24" s="218">
        <v>10118920</v>
      </c>
      <c r="I24" s="218">
        <v>10496033</v>
      </c>
      <c r="J24" s="218">
        <v>12593058</v>
      </c>
      <c r="K24" s="218">
        <v>0</v>
      </c>
      <c r="L24" s="218">
        <v>1472817</v>
      </c>
      <c r="M24" s="218">
        <v>11120241</v>
      </c>
      <c r="N24" s="191"/>
      <c r="O24" s="218">
        <v>17660659</v>
      </c>
      <c r="P24" s="230">
        <v>19408876</v>
      </c>
      <c r="Q24" s="191"/>
      <c r="R24" s="218">
        <v>19408876</v>
      </c>
      <c r="S24" s="192"/>
      <c r="T24" s="218">
        <v>11120241</v>
      </c>
    </row>
    <row r="25" spans="1:20" ht="12.75">
      <c r="A25" s="177" t="s">
        <v>461</v>
      </c>
      <c r="B25" s="178">
        <v>16</v>
      </c>
      <c r="C25" s="218">
        <v>67582586</v>
      </c>
      <c r="D25" s="218">
        <v>70764061</v>
      </c>
      <c r="E25" s="218">
        <v>0</v>
      </c>
      <c r="F25" s="218">
        <v>0</v>
      </c>
      <c r="G25" s="218">
        <v>0</v>
      </c>
      <c r="H25" s="218">
        <v>67582586</v>
      </c>
      <c r="I25" s="218">
        <v>70764061</v>
      </c>
      <c r="J25" s="218">
        <v>73464173</v>
      </c>
      <c r="K25" s="218">
        <v>0</v>
      </c>
      <c r="L25" s="218">
        <v>0</v>
      </c>
      <c r="M25" s="218">
        <v>73464173</v>
      </c>
      <c r="N25" s="191"/>
      <c r="O25" s="218">
        <v>111985632</v>
      </c>
      <c r="P25" s="230">
        <v>121111741</v>
      </c>
      <c r="Q25" s="191"/>
      <c r="R25" s="218">
        <v>121111741</v>
      </c>
      <c r="S25" s="192"/>
      <c r="T25" s="218">
        <v>73464173</v>
      </c>
    </row>
    <row r="26" spans="1:20" ht="12.75">
      <c r="A26" s="177" t="s">
        <v>462</v>
      </c>
      <c r="B26" s="178">
        <v>17</v>
      </c>
      <c r="C26" s="218">
        <v>41443605</v>
      </c>
      <c r="D26" s="218">
        <v>43089839</v>
      </c>
      <c r="E26" s="218">
        <v>0</v>
      </c>
      <c r="F26" s="218">
        <v>0</v>
      </c>
      <c r="G26" s="218">
        <v>2647794</v>
      </c>
      <c r="H26" s="218">
        <v>38860391</v>
      </c>
      <c r="I26" s="218">
        <v>40442045</v>
      </c>
      <c r="J26" s="218">
        <v>44823850</v>
      </c>
      <c r="K26" s="218">
        <v>0</v>
      </c>
      <c r="L26" s="218">
        <v>2713989</v>
      </c>
      <c r="M26" s="218">
        <v>42109861</v>
      </c>
      <c r="N26" s="191"/>
      <c r="O26" s="218">
        <v>51717405</v>
      </c>
      <c r="P26" s="230">
        <v>53879355</v>
      </c>
      <c r="Q26" s="191"/>
      <c r="R26" s="218">
        <v>53879355</v>
      </c>
      <c r="S26" s="192"/>
      <c r="T26" s="218">
        <v>42109861</v>
      </c>
    </row>
    <row r="27" spans="1:20" ht="12.75">
      <c r="A27" s="177" t="s">
        <v>463</v>
      </c>
      <c r="B27" s="178">
        <v>18</v>
      </c>
      <c r="C27" s="218">
        <v>18349439</v>
      </c>
      <c r="D27" s="218">
        <v>19268191</v>
      </c>
      <c r="E27" s="218">
        <v>0</v>
      </c>
      <c r="F27" s="218">
        <v>0</v>
      </c>
      <c r="G27" s="218">
        <v>1394152</v>
      </c>
      <c r="H27" s="218">
        <v>16989291</v>
      </c>
      <c r="I27" s="218">
        <v>17874039</v>
      </c>
      <c r="J27" s="218">
        <v>20137740</v>
      </c>
      <c r="K27" s="218">
        <v>0</v>
      </c>
      <c r="L27" s="218">
        <v>1429006</v>
      </c>
      <c r="M27" s="218">
        <v>18708734</v>
      </c>
      <c r="N27" s="191"/>
      <c r="O27" s="218">
        <v>20231111</v>
      </c>
      <c r="P27" s="230">
        <v>20414414</v>
      </c>
      <c r="Q27" s="191"/>
      <c r="R27" s="218">
        <v>20414414</v>
      </c>
      <c r="S27" s="192"/>
      <c r="T27" s="218">
        <v>18708734</v>
      </c>
    </row>
    <row r="28" spans="1:20" ht="12.75">
      <c r="A28" s="177" t="s">
        <v>464</v>
      </c>
      <c r="B28" s="178">
        <v>19</v>
      </c>
      <c r="C28" s="218">
        <v>21315781</v>
      </c>
      <c r="D28" s="218">
        <v>22809032</v>
      </c>
      <c r="E28" s="218">
        <v>0</v>
      </c>
      <c r="F28" s="218">
        <v>0</v>
      </c>
      <c r="G28" s="218">
        <v>771705</v>
      </c>
      <c r="H28" s="218">
        <v>20562898</v>
      </c>
      <c r="I28" s="218">
        <v>22037327</v>
      </c>
      <c r="J28" s="218">
        <v>24119751</v>
      </c>
      <c r="K28" s="218">
        <v>0</v>
      </c>
      <c r="L28" s="218">
        <v>790998</v>
      </c>
      <c r="M28" s="218">
        <v>23328753</v>
      </c>
      <c r="N28" s="191"/>
      <c r="O28" s="218">
        <v>28839407</v>
      </c>
      <c r="P28" s="230">
        <v>30793777</v>
      </c>
      <c r="Q28" s="191"/>
      <c r="R28" s="218">
        <v>30793777</v>
      </c>
      <c r="S28" s="192"/>
      <c r="T28" s="218">
        <v>23328753</v>
      </c>
    </row>
    <row r="29" spans="1:20" ht="12.75">
      <c r="A29" s="177" t="s">
        <v>465</v>
      </c>
      <c r="B29" s="178">
        <v>20</v>
      </c>
      <c r="C29" s="218">
        <v>112771807</v>
      </c>
      <c r="D29" s="218">
        <v>116900171</v>
      </c>
      <c r="E29" s="218">
        <v>0</v>
      </c>
      <c r="F29" s="218">
        <v>0</v>
      </c>
      <c r="G29" s="218">
        <v>0</v>
      </c>
      <c r="H29" s="218">
        <v>112771807</v>
      </c>
      <c r="I29" s="218">
        <v>116900171</v>
      </c>
      <c r="J29" s="218">
        <v>121259225</v>
      </c>
      <c r="K29" s="218">
        <v>0</v>
      </c>
      <c r="L29" s="218">
        <v>0</v>
      </c>
      <c r="M29" s="218">
        <v>121259225</v>
      </c>
      <c r="N29" s="191"/>
      <c r="O29" s="218">
        <v>340307869</v>
      </c>
      <c r="P29" s="230">
        <v>356395403</v>
      </c>
      <c r="Q29" s="191"/>
      <c r="R29" s="218">
        <v>356395403</v>
      </c>
      <c r="S29" s="192"/>
      <c r="T29" s="218">
        <v>121259225</v>
      </c>
    </row>
    <row r="30" spans="1:20" ht="12.75">
      <c r="A30" s="177" t="s">
        <v>466</v>
      </c>
      <c r="B30" s="178">
        <v>21</v>
      </c>
      <c r="C30" s="218">
        <v>7457332</v>
      </c>
      <c r="D30" s="218">
        <v>7805228</v>
      </c>
      <c r="E30" s="218">
        <v>0</v>
      </c>
      <c r="F30" s="218">
        <v>0</v>
      </c>
      <c r="G30" s="218">
        <v>0</v>
      </c>
      <c r="H30" s="218">
        <v>7457332</v>
      </c>
      <c r="I30" s="218">
        <v>7805228</v>
      </c>
      <c r="J30" s="218">
        <v>8087275</v>
      </c>
      <c r="K30" s="218">
        <v>0</v>
      </c>
      <c r="L30" s="218">
        <v>0</v>
      </c>
      <c r="M30" s="218">
        <v>8087275</v>
      </c>
      <c r="N30" s="191"/>
      <c r="O30" s="218">
        <v>10745625</v>
      </c>
      <c r="P30" s="230">
        <v>11567411</v>
      </c>
      <c r="Q30" s="191"/>
      <c r="R30" s="218">
        <v>11567411</v>
      </c>
      <c r="S30" s="192"/>
      <c r="T30" s="218">
        <v>8087275</v>
      </c>
    </row>
    <row r="31" spans="1:20" ht="12.75">
      <c r="A31" s="177" t="s">
        <v>467</v>
      </c>
      <c r="B31" s="178">
        <v>22</v>
      </c>
      <c r="C31" s="218">
        <v>5586763</v>
      </c>
      <c r="D31" s="218">
        <v>5781022</v>
      </c>
      <c r="E31" s="218">
        <v>0</v>
      </c>
      <c r="F31" s="218">
        <v>0</v>
      </c>
      <c r="G31" s="218">
        <v>454414</v>
      </c>
      <c r="H31" s="218">
        <v>5143432</v>
      </c>
      <c r="I31" s="218">
        <v>5326608</v>
      </c>
      <c r="J31" s="218">
        <v>5970071</v>
      </c>
      <c r="K31" s="218">
        <v>0</v>
      </c>
      <c r="L31" s="218">
        <v>465774</v>
      </c>
      <c r="M31" s="218">
        <v>5504297</v>
      </c>
      <c r="N31" s="191"/>
      <c r="O31" s="218">
        <v>12609755</v>
      </c>
      <c r="P31" s="230">
        <v>12596641</v>
      </c>
      <c r="Q31" s="191"/>
      <c r="R31" s="218">
        <v>12596641</v>
      </c>
      <c r="S31" s="192"/>
      <c r="T31" s="218">
        <v>5504297</v>
      </c>
    </row>
    <row r="32" spans="1:20" ht="12.75">
      <c r="A32" s="177" t="s">
        <v>468</v>
      </c>
      <c r="B32" s="178">
        <v>23</v>
      </c>
      <c r="C32" s="218">
        <v>63165951</v>
      </c>
      <c r="D32" s="218">
        <v>66660425</v>
      </c>
      <c r="E32" s="218">
        <v>0</v>
      </c>
      <c r="F32" s="218">
        <v>0</v>
      </c>
      <c r="G32" s="218">
        <v>0</v>
      </c>
      <c r="H32" s="218">
        <v>63165951</v>
      </c>
      <c r="I32" s="218">
        <v>66660425</v>
      </c>
      <c r="J32" s="218">
        <v>69820484</v>
      </c>
      <c r="K32" s="218">
        <v>0</v>
      </c>
      <c r="L32" s="218">
        <v>0</v>
      </c>
      <c r="M32" s="218">
        <v>69820484</v>
      </c>
      <c r="N32" s="191"/>
      <c r="O32" s="218">
        <v>92145988</v>
      </c>
      <c r="P32" s="230">
        <v>98918899</v>
      </c>
      <c r="Q32" s="191"/>
      <c r="R32" s="218">
        <v>98918899</v>
      </c>
      <c r="S32" s="192"/>
      <c r="T32" s="218">
        <v>69820484</v>
      </c>
    </row>
    <row r="33" spans="1:20" ht="12.75">
      <c r="A33" s="177" t="s">
        <v>469</v>
      </c>
      <c r="B33" s="178">
        <v>24</v>
      </c>
      <c r="C33" s="218">
        <v>25210235</v>
      </c>
      <c r="D33" s="218">
        <v>26333465</v>
      </c>
      <c r="E33" s="218">
        <v>0</v>
      </c>
      <c r="F33" s="218">
        <v>0</v>
      </c>
      <c r="G33" s="218">
        <v>0</v>
      </c>
      <c r="H33" s="218">
        <v>25210235</v>
      </c>
      <c r="I33" s="218">
        <v>26333465</v>
      </c>
      <c r="J33" s="218">
        <v>27507359</v>
      </c>
      <c r="K33" s="218">
        <v>0</v>
      </c>
      <c r="L33" s="218">
        <v>0</v>
      </c>
      <c r="M33" s="218">
        <v>27507359</v>
      </c>
      <c r="N33" s="191"/>
      <c r="O33" s="218">
        <v>36367768</v>
      </c>
      <c r="P33" s="230">
        <v>37770235</v>
      </c>
      <c r="Q33" s="191"/>
      <c r="R33" s="218">
        <v>37770235</v>
      </c>
      <c r="S33" s="192"/>
      <c r="T33" s="218">
        <v>27507359</v>
      </c>
    </row>
    <row r="34" spans="1:20" ht="12.75">
      <c r="A34" s="177" t="s">
        <v>470</v>
      </c>
      <c r="B34" s="178">
        <v>25</v>
      </c>
      <c r="C34" s="218">
        <v>36672859</v>
      </c>
      <c r="D34" s="218">
        <v>37954471</v>
      </c>
      <c r="E34" s="218">
        <v>0</v>
      </c>
      <c r="F34" s="218">
        <v>0</v>
      </c>
      <c r="G34" s="218">
        <v>0</v>
      </c>
      <c r="H34" s="218">
        <v>36672859</v>
      </c>
      <c r="I34" s="218">
        <v>37954471</v>
      </c>
      <c r="J34" s="218">
        <v>39837833</v>
      </c>
      <c r="K34" s="218">
        <v>0</v>
      </c>
      <c r="L34" s="218">
        <v>0</v>
      </c>
      <c r="M34" s="218">
        <v>39837833</v>
      </c>
      <c r="N34" s="191"/>
      <c r="O34" s="218">
        <v>59510201</v>
      </c>
      <c r="P34" s="230">
        <v>63508455</v>
      </c>
      <c r="Q34" s="191"/>
      <c r="R34" s="218">
        <v>63508455</v>
      </c>
      <c r="S34" s="192"/>
      <c r="T34" s="218">
        <v>39837833</v>
      </c>
    </row>
    <row r="35" spans="1:20" ht="12.75">
      <c r="A35" s="177" t="s">
        <v>471</v>
      </c>
      <c r="B35" s="178">
        <v>26</v>
      </c>
      <c r="C35" s="218">
        <v>82015337</v>
      </c>
      <c r="D35" s="218">
        <v>86086128</v>
      </c>
      <c r="E35" s="218">
        <v>0</v>
      </c>
      <c r="F35" s="218">
        <v>0</v>
      </c>
      <c r="G35" s="218">
        <v>12463843</v>
      </c>
      <c r="H35" s="218">
        <v>69855490</v>
      </c>
      <c r="I35" s="218">
        <v>73622285</v>
      </c>
      <c r="J35" s="218">
        <v>89250197</v>
      </c>
      <c r="K35" s="218">
        <v>0</v>
      </c>
      <c r="L35" s="218">
        <v>12775439</v>
      </c>
      <c r="M35" s="218">
        <v>76474758</v>
      </c>
      <c r="N35" s="191"/>
      <c r="O35" s="218">
        <v>182187032</v>
      </c>
      <c r="P35" s="230">
        <v>198666950</v>
      </c>
      <c r="Q35" s="191"/>
      <c r="R35" s="218">
        <v>198666950</v>
      </c>
      <c r="S35" s="192"/>
      <c r="T35" s="218">
        <v>76474758</v>
      </c>
    </row>
    <row r="36" spans="1:20" ht="12.75">
      <c r="A36" s="177" t="s">
        <v>472</v>
      </c>
      <c r="B36" s="178">
        <v>27</v>
      </c>
      <c r="C36" s="218">
        <v>8689219</v>
      </c>
      <c r="D36" s="218">
        <v>9049927</v>
      </c>
      <c r="E36" s="218">
        <v>0</v>
      </c>
      <c r="F36" s="218">
        <v>0</v>
      </c>
      <c r="G36" s="218">
        <v>898762</v>
      </c>
      <c r="H36" s="218">
        <v>7812378</v>
      </c>
      <c r="I36" s="218">
        <v>8151165</v>
      </c>
      <c r="J36" s="218">
        <v>9457290</v>
      </c>
      <c r="K36" s="218">
        <v>0</v>
      </c>
      <c r="L36" s="218">
        <v>921231</v>
      </c>
      <c r="M36" s="218">
        <v>8536059</v>
      </c>
      <c r="N36" s="191"/>
      <c r="O36" s="218">
        <v>21369640</v>
      </c>
      <c r="P36" s="230">
        <v>22473067</v>
      </c>
      <c r="Q36" s="191"/>
      <c r="R36" s="218">
        <v>22473067</v>
      </c>
      <c r="S36" s="192"/>
      <c r="T36" s="218">
        <v>8536059</v>
      </c>
    </row>
    <row r="37" spans="1:20" ht="12.75">
      <c r="A37" s="177" t="s">
        <v>473</v>
      </c>
      <c r="B37" s="178">
        <v>28</v>
      </c>
      <c r="C37" s="218">
        <v>10377719</v>
      </c>
      <c r="D37" s="218">
        <v>11033857</v>
      </c>
      <c r="E37" s="218">
        <v>0</v>
      </c>
      <c r="F37" s="218">
        <v>0</v>
      </c>
      <c r="G37" s="218">
        <v>19950</v>
      </c>
      <c r="H37" s="218">
        <v>10358256</v>
      </c>
      <c r="I37" s="218">
        <v>11013907</v>
      </c>
      <c r="J37" s="218">
        <v>11569324</v>
      </c>
      <c r="K37" s="218">
        <v>0</v>
      </c>
      <c r="L37" s="218">
        <v>20449</v>
      </c>
      <c r="M37" s="218">
        <v>11548875</v>
      </c>
      <c r="N37" s="191"/>
      <c r="O37" s="218">
        <v>15088958</v>
      </c>
      <c r="P37" s="230">
        <v>16004243</v>
      </c>
      <c r="Q37" s="191"/>
      <c r="R37" s="218">
        <v>16004243</v>
      </c>
      <c r="S37" s="192"/>
      <c r="T37" s="218">
        <v>11548875</v>
      </c>
    </row>
    <row r="38" spans="1:20" ht="12.75">
      <c r="A38" s="177" t="s">
        <v>474</v>
      </c>
      <c r="B38" s="178">
        <v>29</v>
      </c>
      <c r="C38" s="218">
        <v>4081615</v>
      </c>
      <c r="D38" s="218">
        <v>4202185</v>
      </c>
      <c r="E38" s="218">
        <v>0</v>
      </c>
      <c r="F38" s="218">
        <v>0</v>
      </c>
      <c r="G38" s="218">
        <v>0</v>
      </c>
      <c r="H38" s="218">
        <v>4081615</v>
      </c>
      <c r="I38" s="218">
        <v>4202185</v>
      </c>
      <c r="J38" s="218">
        <v>4355366</v>
      </c>
      <c r="K38" s="218">
        <v>0</v>
      </c>
      <c r="L38" s="218">
        <v>0</v>
      </c>
      <c r="M38" s="218">
        <v>4355366</v>
      </c>
      <c r="N38" s="191"/>
      <c r="O38" s="218">
        <v>5202666</v>
      </c>
      <c r="P38" s="230">
        <v>5489427</v>
      </c>
      <c r="Q38" s="191"/>
      <c r="R38" s="218">
        <v>5489427</v>
      </c>
      <c r="S38" s="192"/>
      <c r="T38" s="218">
        <v>4355366</v>
      </c>
    </row>
    <row r="39" spans="1:20" ht="12.75">
      <c r="A39" s="177" t="s">
        <v>475</v>
      </c>
      <c r="B39" s="178">
        <v>30</v>
      </c>
      <c r="C39" s="218">
        <v>94850290</v>
      </c>
      <c r="D39" s="218">
        <v>99407098</v>
      </c>
      <c r="E39" s="218">
        <v>0</v>
      </c>
      <c r="F39" s="218">
        <v>0</v>
      </c>
      <c r="G39" s="218">
        <v>0</v>
      </c>
      <c r="H39" s="218">
        <v>94850290</v>
      </c>
      <c r="I39" s="218">
        <v>99407098</v>
      </c>
      <c r="J39" s="218">
        <v>103596037</v>
      </c>
      <c r="K39" s="218">
        <v>0</v>
      </c>
      <c r="L39" s="218">
        <v>0</v>
      </c>
      <c r="M39" s="218">
        <v>103596037</v>
      </c>
      <c r="N39" s="191"/>
      <c r="O39" s="218">
        <v>162772480</v>
      </c>
      <c r="P39" s="230">
        <v>174530948</v>
      </c>
      <c r="Q39" s="191"/>
      <c r="R39" s="218">
        <v>174530948</v>
      </c>
      <c r="S39" s="192"/>
      <c r="T39" s="218">
        <v>103596037</v>
      </c>
    </row>
    <row r="40" spans="1:20" ht="12.75">
      <c r="A40" s="177" t="s">
        <v>476</v>
      </c>
      <c r="B40" s="178">
        <v>31</v>
      </c>
      <c r="C40" s="218">
        <v>123003679</v>
      </c>
      <c r="D40" s="218">
        <v>128919297</v>
      </c>
      <c r="E40" s="218">
        <v>0</v>
      </c>
      <c r="F40" s="218">
        <v>0</v>
      </c>
      <c r="G40" s="218">
        <v>0</v>
      </c>
      <c r="H40" s="218">
        <v>123003679</v>
      </c>
      <c r="I40" s="218">
        <v>128919297</v>
      </c>
      <c r="J40" s="218">
        <v>134931118</v>
      </c>
      <c r="K40" s="218">
        <v>0</v>
      </c>
      <c r="L40" s="218">
        <v>0</v>
      </c>
      <c r="M40" s="218">
        <v>134931118</v>
      </c>
      <c r="N40" s="191"/>
      <c r="O40" s="218">
        <v>159466071</v>
      </c>
      <c r="P40" s="230">
        <v>174152488</v>
      </c>
      <c r="Q40" s="191"/>
      <c r="R40" s="218">
        <v>174152488</v>
      </c>
      <c r="S40" s="192"/>
      <c r="T40" s="218">
        <v>134931118</v>
      </c>
    </row>
    <row r="41" spans="1:20" ht="12.75">
      <c r="A41" s="177" t="s">
        <v>477</v>
      </c>
      <c r="B41" s="178">
        <v>32</v>
      </c>
      <c r="C41" s="218">
        <v>17202444</v>
      </c>
      <c r="D41" s="218">
        <v>17959202</v>
      </c>
      <c r="E41" s="218">
        <v>0</v>
      </c>
      <c r="F41" s="218">
        <v>0</v>
      </c>
      <c r="G41" s="218">
        <v>0</v>
      </c>
      <c r="H41" s="218">
        <v>17202444</v>
      </c>
      <c r="I41" s="218">
        <v>17959202</v>
      </c>
      <c r="J41" s="218">
        <v>18738701</v>
      </c>
      <c r="K41" s="218">
        <v>0</v>
      </c>
      <c r="L41" s="218">
        <v>0</v>
      </c>
      <c r="M41" s="218">
        <v>18738701</v>
      </c>
      <c r="N41" s="191"/>
      <c r="O41" s="218">
        <v>22911130</v>
      </c>
      <c r="P41" s="230">
        <v>24651396</v>
      </c>
      <c r="Q41" s="191"/>
      <c r="R41" s="218">
        <v>24651396</v>
      </c>
      <c r="S41" s="192"/>
      <c r="T41" s="218">
        <v>18738701</v>
      </c>
    </row>
    <row r="42" spans="1:20" ht="12.75">
      <c r="A42" s="177" t="s">
        <v>478</v>
      </c>
      <c r="B42" s="178">
        <v>33</v>
      </c>
      <c r="C42" s="218">
        <v>2758099</v>
      </c>
      <c r="D42" s="218">
        <v>2858934</v>
      </c>
      <c r="E42" s="218">
        <v>0</v>
      </c>
      <c r="F42" s="218">
        <v>0</v>
      </c>
      <c r="G42" s="218">
        <v>430628</v>
      </c>
      <c r="H42" s="218">
        <v>2337974</v>
      </c>
      <c r="I42" s="218">
        <v>2428306</v>
      </c>
      <c r="J42" s="218">
        <v>2962546</v>
      </c>
      <c r="K42" s="218">
        <v>0</v>
      </c>
      <c r="L42" s="218">
        <v>441394</v>
      </c>
      <c r="M42" s="218">
        <v>2521152</v>
      </c>
      <c r="N42" s="191"/>
      <c r="O42" s="218">
        <v>4219613</v>
      </c>
      <c r="P42" s="230">
        <v>4302692</v>
      </c>
      <c r="Q42" s="191"/>
      <c r="R42" s="218">
        <v>4302692</v>
      </c>
      <c r="S42" s="192"/>
      <c r="T42" s="218">
        <v>2521152</v>
      </c>
    </row>
    <row r="43" spans="1:20" ht="12.75">
      <c r="A43" s="177" t="s">
        <v>479</v>
      </c>
      <c r="B43" s="178">
        <v>34</v>
      </c>
      <c r="C43" s="218">
        <v>19037065</v>
      </c>
      <c r="D43" s="218">
        <v>19891622</v>
      </c>
      <c r="E43" s="218">
        <v>0</v>
      </c>
      <c r="F43" s="218">
        <v>0</v>
      </c>
      <c r="G43" s="218">
        <v>1508724</v>
      </c>
      <c r="H43" s="218">
        <v>17565139</v>
      </c>
      <c r="I43" s="218">
        <v>18382898</v>
      </c>
      <c r="J43" s="218">
        <v>20694442</v>
      </c>
      <c r="K43" s="218">
        <v>0</v>
      </c>
      <c r="L43" s="218">
        <v>1546442</v>
      </c>
      <c r="M43" s="218">
        <v>19148000</v>
      </c>
      <c r="N43" s="191"/>
      <c r="O43" s="218">
        <v>25488393</v>
      </c>
      <c r="P43" s="230">
        <v>26421643</v>
      </c>
      <c r="Q43" s="191"/>
      <c r="R43" s="218">
        <v>26421643</v>
      </c>
      <c r="S43" s="192"/>
      <c r="T43" s="218">
        <v>19148000</v>
      </c>
    </row>
    <row r="44" spans="1:20" ht="12.75">
      <c r="A44" s="177" t="s">
        <v>480</v>
      </c>
      <c r="B44" s="178">
        <v>35</v>
      </c>
      <c r="C44" s="218">
        <v>2086846743</v>
      </c>
      <c r="D44" s="218">
        <v>2216600850</v>
      </c>
      <c r="E44" s="218">
        <v>0</v>
      </c>
      <c r="F44" s="218">
        <v>0</v>
      </c>
      <c r="G44" s="218">
        <v>0</v>
      </c>
      <c r="H44" s="218">
        <v>2086846743</v>
      </c>
      <c r="I44" s="218">
        <v>2216600850</v>
      </c>
      <c r="J44" s="218">
        <v>2350783055</v>
      </c>
      <c r="K44" s="218">
        <v>0</v>
      </c>
      <c r="L44" s="218">
        <v>0</v>
      </c>
      <c r="M44" s="218">
        <v>2350783055</v>
      </c>
      <c r="N44" s="191"/>
      <c r="O44" s="218">
        <v>3848148955</v>
      </c>
      <c r="P44" s="230">
        <v>4112853018</v>
      </c>
      <c r="Q44" s="191"/>
      <c r="R44" s="218">
        <v>4112853018</v>
      </c>
      <c r="S44" s="192"/>
      <c r="T44" s="218">
        <v>2350783055</v>
      </c>
    </row>
    <row r="45" spans="1:20" ht="12.75">
      <c r="A45" s="177" t="s">
        <v>481</v>
      </c>
      <c r="B45" s="178">
        <v>36</v>
      </c>
      <c r="C45" s="218">
        <v>43356666</v>
      </c>
      <c r="D45" s="218">
        <v>45011685</v>
      </c>
      <c r="E45" s="218">
        <v>0</v>
      </c>
      <c r="F45" s="218">
        <v>0</v>
      </c>
      <c r="G45" s="218">
        <v>2419548</v>
      </c>
      <c r="H45" s="218">
        <v>40996131</v>
      </c>
      <c r="I45" s="218">
        <v>42592137</v>
      </c>
      <c r="J45" s="218">
        <v>46738964</v>
      </c>
      <c r="K45" s="218">
        <v>0</v>
      </c>
      <c r="L45" s="218">
        <v>2480037</v>
      </c>
      <c r="M45" s="218">
        <v>44258927</v>
      </c>
      <c r="N45" s="191"/>
      <c r="O45" s="218">
        <v>111744081</v>
      </c>
      <c r="P45" s="230">
        <v>119027071</v>
      </c>
      <c r="Q45" s="191"/>
      <c r="R45" s="218">
        <v>119027071</v>
      </c>
      <c r="S45" s="192"/>
      <c r="T45" s="218">
        <v>44258927</v>
      </c>
    </row>
    <row r="46" spans="1:20" ht="12.75">
      <c r="A46" s="177" t="s">
        <v>482</v>
      </c>
      <c r="B46" s="178">
        <v>37</v>
      </c>
      <c r="C46" s="218">
        <v>19188090</v>
      </c>
      <c r="D46" s="218">
        <v>20320009</v>
      </c>
      <c r="E46" s="218">
        <v>0</v>
      </c>
      <c r="F46" s="218">
        <v>0</v>
      </c>
      <c r="G46" s="218">
        <v>1345363</v>
      </c>
      <c r="H46" s="218">
        <v>17875541</v>
      </c>
      <c r="I46" s="218">
        <v>18974646</v>
      </c>
      <c r="J46" s="218">
        <v>21219522</v>
      </c>
      <c r="K46" s="218">
        <v>0</v>
      </c>
      <c r="L46" s="218">
        <v>1378997</v>
      </c>
      <c r="M46" s="218">
        <v>19840525</v>
      </c>
      <c r="N46" s="191"/>
      <c r="O46" s="218">
        <v>27666135</v>
      </c>
      <c r="P46" s="230">
        <v>29196842</v>
      </c>
      <c r="Q46" s="191"/>
      <c r="R46" s="218">
        <v>29196842</v>
      </c>
      <c r="S46" s="192"/>
      <c r="T46" s="218">
        <v>19840525</v>
      </c>
    </row>
    <row r="47" spans="1:20" ht="12.75">
      <c r="A47" s="177" t="s">
        <v>483</v>
      </c>
      <c r="B47" s="178">
        <v>38</v>
      </c>
      <c r="C47" s="218">
        <v>27863809</v>
      </c>
      <c r="D47" s="218">
        <v>29022765</v>
      </c>
      <c r="E47" s="218">
        <v>153000</v>
      </c>
      <c r="F47" s="218">
        <v>197318</v>
      </c>
      <c r="G47" s="218">
        <v>5957628</v>
      </c>
      <c r="H47" s="218">
        <v>22243994</v>
      </c>
      <c r="I47" s="218">
        <v>23065137</v>
      </c>
      <c r="J47" s="218">
        <v>29975880</v>
      </c>
      <c r="K47" s="218">
        <v>197318</v>
      </c>
      <c r="L47" s="218">
        <v>6303887</v>
      </c>
      <c r="M47" s="218">
        <v>23671993</v>
      </c>
      <c r="N47" s="191"/>
      <c r="O47" s="218">
        <v>44091366</v>
      </c>
      <c r="P47" s="230">
        <v>45588174</v>
      </c>
      <c r="Q47" s="191"/>
      <c r="R47" s="218">
        <v>45588174</v>
      </c>
      <c r="S47" s="192"/>
      <c r="T47" s="218">
        <v>23671993</v>
      </c>
    </row>
    <row r="48" spans="1:20" ht="12.75">
      <c r="A48" s="177" t="s">
        <v>484</v>
      </c>
      <c r="B48" s="178">
        <v>39</v>
      </c>
      <c r="C48" s="218">
        <v>11223583</v>
      </c>
      <c r="D48" s="218">
        <v>11802490</v>
      </c>
      <c r="E48" s="218">
        <v>0</v>
      </c>
      <c r="F48" s="218">
        <v>0</v>
      </c>
      <c r="G48" s="218">
        <v>980245</v>
      </c>
      <c r="H48" s="218">
        <v>10267246</v>
      </c>
      <c r="I48" s="218">
        <v>10822245</v>
      </c>
      <c r="J48" s="218">
        <v>13005293</v>
      </c>
      <c r="K48" s="218">
        <v>0</v>
      </c>
      <c r="L48" s="218">
        <v>1004751</v>
      </c>
      <c r="M48" s="218">
        <v>12000542</v>
      </c>
      <c r="N48" s="191"/>
      <c r="O48" s="218">
        <v>17819203</v>
      </c>
      <c r="P48" s="230">
        <v>19639160</v>
      </c>
      <c r="Q48" s="191"/>
      <c r="R48" s="218">
        <v>19639160</v>
      </c>
      <c r="S48" s="192"/>
      <c r="T48" s="218">
        <v>12000542</v>
      </c>
    </row>
    <row r="49" spans="1:20" ht="12.75">
      <c r="A49" s="177" t="s">
        <v>485</v>
      </c>
      <c r="B49" s="178">
        <v>40</v>
      </c>
      <c r="C49" s="218">
        <v>86299839</v>
      </c>
      <c r="D49" s="218">
        <v>89528431</v>
      </c>
      <c r="E49" s="218">
        <v>0</v>
      </c>
      <c r="F49" s="218">
        <v>0</v>
      </c>
      <c r="G49" s="218">
        <v>0</v>
      </c>
      <c r="H49" s="218">
        <v>86299839</v>
      </c>
      <c r="I49" s="218">
        <v>89528431</v>
      </c>
      <c r="J49" s="218">
        <v>92686291</v>
      </c>
      <c r="K49" s="218">
        <v>0</v>
      </c>
      <c r="L49" s="218">
        <v>0</v>
      </c>
      <c r="M49" s="218">
        <v>92686291</v>
      </c>
      <c r="N49" s="191"/>
      <c r="O49" s="218">
        <v>166192023</v>
      </c>
      <c r="P49" s="230">
        <v>180183143</v>
      </c>
      <c r="Q49" s="191"/>
      <c r="R49" s="218">
        <v>180183143</v>
      </c>
      <c r="S49" s="192"/>
      <c r="T49" s="218">
        <v>92686291</v>
      </c>
    </row>
    <row r="50" spans="1:20" ht="12.75">
      <c r="A50" s="177" t="s">
        <v>486</v>
      </c>
      <c r="B50" s="178">
        <v>41</v>
      </c>
      <c r="C50" s="218">
        <v>29589263</v>
      </c>
      <c r="D50" s="218">
        <v>30648080</v>
      </c>
      <c r="E50" s="218">
        <v>0</v>
      </c>
      <c r="F50" s="218">
        <v>0</v>
      </c>
      <c r="G50" s="218">
        <v>3855271</v>
      </c>
      <c r="H50" s="218">
        <v>25828023</v>
      </c>
      <c r="I50" s="218">
        <v>26792809</v>
      </c>
      <c r="J50" s="218">
        <v>31769031</v>
      </c>
      <c r="K50" s="218">
        <v>0</v>
      </c>
      <c r="L50" s="218">
        <v>3951653</v>
      </c>
      <c r="M50" s="218">
        <v>27817378</v>
      </c>
      <c r="N50" s="191"/>
      <c r="O50" s="218">
        <v>95498093</v>
      </c>
      <c r="P50" s="230">
        <v>98612932</v>
      </c>
      <c r="Q50" s="191"/>
      <c r="R50" s="218">
        <v>98612932</v>
      </c>
      <c r="S50" s="192"/>
      <c r="T50" s="218">
        <v>27817378</v>
      </c>
    </row>
    <row r="51" spans="1:20" ht="12.75">
      <c r="A51" s="177" t="s">
        <v>487</v>
      </c>
      <c r="B51" s="178">
        <v>42</v>
      </c>
      <c r="C51" s="218">
        <v>38834293</v>
      </c>
      <c r="D51" s="218">
        <v>40588392</v>
      </c>
      <c r="E51" s="218">
        <v>0</v>
      </c>
      <c r="F51" s="218">
        <v>0</v>
      </c>
      <c r="G51" s="218">
        <v>3247142</v>
      </c>
      <c r="H51" s="218">
        <v>35666350</v>
      </c>
      <c r="I51" s="218">
        <v>37341250</v>
      </c>
      <c r="J51" s="218">
        <v>42480624</v>
      </c>
      <c r="K51" s="218">
        <v>0</v>
      </c>
      <c r="L51" s="218">
        <v>3328321</v>
      </c>
      <c r="M51" s="218">
        <v>39152303</v>
      </c>
      <c r="N51" s="191"/>
      <c r="O51" s="218">
        <v>71025564</v>
      </c>
      <c r="P51" s="230">
        <v>76069508</v>
      </c>
      <c r="Q51" s="191"/>
      <c r="R51" s="218">
        <v>76069508</v>
      </c>
      <c r="S51" s="192"/>
      <c r="T51" s="218">
        <v>39152303</v>
      </c>
    </row>
    <row r="52" spans="1:20" ht="12.75">
      <c r="A52" s="177" t="s">
        <v>488</v>
      </c>
      <c r="B52" s="178">
        <v>43</v>
      </c>
      <c r="C52" s="218">
        <v>6992071</v>
      </c>
      <c r="D52" s="218">
        <v>7237714</v>
      </c>
      <c r="E52" s="218">
        <v>0</v>
      </c>
      <c r="F52" s="218">
        <v>0</v>
      </c>
      <c r="G52" s="218">
        <v>0</v>
      </c>
      <c r="H52" s="218">
        <v>6992071</v>
      </c>
      <c r="I52" s="218">
        <v>7237714</v>
      </c>
      <c r="J52" s="218">
        <v>7485472</v>
      </c>
      <c r="K52" s="218">
        <v>0</v>
      </c>
      <c r="L52" s="218">
        <v>0</v>
      </c>
      <c r="M52" s="218">
        <v>7485472</v>
      </c>
      <c r="N52" s="191"/>
      <c r="O52" s="218">
        <v>10445441</v>
      </c>
      <c r="P52" s="230">
        <v>10483952</v>
      </c>
      <c r="Q52" s="191"/>
      <c r="R52" s="218">
        <v>10483952</v>
      </c>
      <c r="S52" s="192"/>
      <c r="T52" s="218">
        <v>7485472</v>
      </c>
    </row>
    <row r="53" spans="1:20" ht="12.75">
      <c r="A53" s="177" t="s">
        <v>489</v>
      </c>
      <c r="B53" s="178">
        <v>44</v>
      </c>
      <c r="C53" s="218">
        <v>132480953</v>
      </c>
      <c r="D53" s="218">
        <v>137859951</v>
      </c>
      <c r="E53" s="218">
        <v>0</v>
      </c>
      <c r="F53" s="218">
        <v>0</v>
      </c>
      <c r="G53" s="218">
        <v>0</v>
      </c>
      <c r="H53" s="218">
        <v>132480953</v>
      </c>
      <c r="I53" s="218">
        <v>137859951</v>
      </c>
      <c r="J53" s="218">
        <v>143674763</v>
      </c>
      <c r="K53" s="218">
        <v>0</v>
      </c>
      <c r="L53" s="218">
        <v>0</v>
      </c>
      <c r="M53" s="218">
        <v>143674763</v>
      </c>
      <c r="N53" s="191"/>
      <c r="O53" s="218">
        <v>179324520</v>
      </c>
      <c r="P53" s="230">
        <v>196087387</v>
      </c>
      <c r="Q53" s="191"/>
      <c r="R53" s="218">
        <v>196087387</v>
      </c>
      <c r="S53" s="192"/>
      <c r="T53" s="218">
        <v>143674763</v>
      </c>
    </row>
    <row r="54" spans="1:20" ht="12.75">
      <c r="A54" s="177" t="s">
        <v>490</v>
      </c>
      <c r="B54" s="178">
        <v>45</v>
      </c>
      <c r="C54" s="218">
        <v>4956539</v>
      </c>
      <c r="D54" s="218">
        <v>5191955</v>
      </c>
      <c r="E54" s="218">
        <v>0</v>
      </c>
      <c r="F54" s="218">
        <v>0</v>
      </c>
      <c r="G54" s="218">
        <v>0</v>
      </c>
      <c r="H54" s="218">
        <v>4956539</v>
      </c>
      <c r="I54" s="218">
        <v>5191955</v>
      </c>
      <c r="J54" s="218">
        <v>5449013</v>
      </c>
      <c r="K54" s="218">
        <v>0</v>
      </c>
      <c r="L54" s="218">
        <v>0</v>
      </c>
      <c r="M54" s="218">
        <v>5449013</v>
      </c>
      <c r="N54" s="191"/>
      <c r="O54" s="218">
        <v>6818957</v>
      </c>
      <c r="P54" s="230">
        <v>6974226</v>
      </c>
      <c r="Q54" s="191"/>
      <c r="R54" s="218">
        <v>6974226</v>
      </c>
      <c r="S54" s="192"/>
      <c r="T54" s="218">
        <v>5449013</v>
      </c>
    </row>
    <row r="55" spans="1:20" ht="12.75">
      <c r="A55" s="177" t="s">
        <v>491</v>
      </c>
      <c r="B55" s="178">
        <v>46</v>
      </c>
      <c r="C55" s="218">
        <v>203036515</v>
      </c>
      <c r="D55" s="218">
        <v>210376535</v>
      </c>
      <c r="E55" s="218">
        <v>0</v>
      </c>
      <c r="F55" s="218">
        <v>0</v>
      </c>
      <c r="G55" s="218">
        <v>20702989</v>
      </c>
      <c r="H55" s="218">
        <v>182838477</v>
      </c>
      <c r="I55" s="218">
        <v>189673546</v>
      </c>
      <c r="J55" s="218">
        <v>224812701</v>
      </c>
      <c r="K55" s="218">
        <v>0</v>
      </c>
      <c r="L55" s="218">
        <v>21220564</v>
      </c>
      <c r="M55" s="218">
        <v>203592137</v>
      </c>
      <c r="N55" s="191"/>
      <c r="O55" s="218">
        <v>583375695</v>
      </c>
      <c r="P55" s="230">
        <v>628010210</v>
      </c>
      <c r="Q55" s="191"/>
      <c r="R55" s="218">
        <v>628010210</v>
      </c>
      <c r="S55" s="192"/>
      <c r="T55" s="218">
        <v>203592137</v>
      </c>
    </row>
    <row r="56" spans="1:20" ht="12.75">
      <c r="A56" s="177" t="s">
        <v>492</v>
      </c>
      <c r="B56" s="178">
        <v>47</v>
      </c>
      <c r="C56" s="218">
        <v>3669388</v>
      </c>
      <c r="D56" s="218">
        <v>3781466</v>
      </c>
      <c r="E56" s="218">
        <v>0</v>
      </c>
      <c r="F56" s="218">
        <v>0</v>
      </c>
      <c r="G56" s="218">
        <v>252167</v>
      </c>
      <c r="H56" s="218">
        <v>3423371</v>
      </c>
      <c r="I56" s="218">
        <v>3529299</v>
      </c>
      <c r="J56" s="218">
        <v>3900190</v>
      </c>
      <c r="K56" s="218">
        <v>0</v>
      </c>
      <c r="L56" s="218">
        <v>258471</v>
      </c>
      <c r="M56" s="218">
        <v>3641719</v>
      </c>
      <c r="N56" s="191"/>
      <c r="O56" s="218">
        <v>5172732</v>
      </c>
      <c r="P56" s="230">
        <v>5322888</v>
      </c>
      <c r="Q56" s="191"/>
      <c r="R56" s="218">
        <v>5322888</v>
      </c>
      <c r="S56" s="192"/>
      <c r="T56" s="218">
        <v>3641719</v>
      </c>
    </row>
    <row r="57" spans="1:20" ht="12.75">
      <c r="A57" s="177" t="s">
        <v>493</v>
      </c>
      <c r="B57" s="178">
        <v>48</v>
      </c>
      <c r="C57" s="218">
        <v>111067433</v>
      </c>
      <c r="D57" s="218">
        <v>117266931</v>
      </c>
      <c r="E57" s="218">
        <v>0</v>
      </c>
      <c r="F57" s="218">
        <v>0</v>
      </c>
      <c r="G57" s="218">
        <v>0</v>
      </c>
      <c r="H57" s="218">
        <v>111067433</v>
      </c>
      <c r="I57" s="218">
        <v>117266931</v>
      </c>
      <c r="J57" s="218">
        <v>123645873</v>
      </c>
      <c r="K57" s="218">
        <v>0</v>
      </c>
      <c r="L57" s="218">
        <v>0</v>
      </c>
      <c r="M57" s="218">
        <v>123645873</v>
      </c>
      <c r="N57" s="191"/>
      <c r="O57" s="218">
        <v>156013551</v>
      </c>
      <c r="P57" s="230">
        <v>165319752</v>
      </c>
      <c r="Q57" s="191"/>
      <c r="R57" s="218">
        <v>165319752</v>
      </c>
      <c r="S57" s="192"/>
      <c r="T57" s="218">
        <v>123645873</v>
      </c>
    </row>
    <row r="58" spans="1:20" ht="12.75">
      <c r="A58" s="177" t="s">
        <v>494</v>
      </c>
      <c r="B58" s="178">
        <v>49</v>
      </c>
      <c r="C58" s="218">
        <v>540959800</v>
      </c>
      <c r="D58" s="218">
        <v>570550306</v>
      </c>
      <c r="E58" s="218">
        <v>0</v>
      </c>
      <c r="F58" s="218">
        <v>0</v>
      </c>
      <c r="G58" s="218">
        <v>0</v>
      </c>
      <c r="H58" s="218">
        <v>540959800</v>
      </c>
      <c r="I58" s="218">
        <v>570550306</v>
      </c>
      <c r="J58" s="218">
        <v>599170668</v>
      </c>
      <c r="K58" s="218">
        <v>0</v>
      </c>
      <c r="L58" s="218">
        <v>0</v>
      </c>
      <c r="M58" s="218">
        <v>599170668</v>
      </c>
      <c r="N58" s="191"/>
      <c r="O58" s="218">
        <v>1090478426</v>
      </c>
      <c r="P58" s="230">
        <v>1224428502</v>
      </c>
      <c r="Q58" s="191"/>
      <c r="R58" s="218">
        <v>1224428502</v>
      </c>
      <c r="S58" s="192"/>
      <c r="T58" s="218">
        <v>599170668</v>
      </c>
    </row>
    <row r="59" spans="1:20" ht="12.75">
      <c r="A59" s="177" t="s">
        <v>495</v>
      </c>
      <c r="B59" s="178">
        <v>50</v>
      </c>
      <c r="C59" s="218">
        <v>70349445</v>
      </c>
      <c r="D59" s="218">
        <v>73481199</v>
      </c>
      <c r="E59" s="218">
        <v>0</v>
      </c>
      <c r="F59" s="218">
        <v>0</v>
      </c>
      <c r="G59" s="218">
        <v>5472001</v>
      </c>
      <c r="H59" s="218">
        <v>65010907</v>
      </c>
      <c r="I59" s="218">
        <v>68009198</v>
      </c>
      <c r="J59" s="218">
        <v>76233465</v>
      </c>
      <c r="K59" s="218">
        <v>0</v>
      </c>
      <c r="L59" s="218">
        <v>5608801</v>
      </c>
      <c r="M59" s="218">
        <v>70624664</v>
      </c>
      <c r="N59" s="191"/>
      <c r="O59" s="218">
        <v>118726617</v>
      </c>
      <c r="P59" s="230">
        <v>124726827</v>
      </c>
      <c r="Q59" s="191"/>
      <c r="R59" s="218">
        <v>124726827</v>
      </c>
      <c r="S59" s="192"/>
      <c r="T59" s="218">
        <v>70624664</v>
      </c>
    </row>
    <row r="60" spans="1:20" ht="12.75">
      <c r="A60" s="177" t="s">
        <v>496</v>
      </c>
      <c r="B60" s="178">
        <v>51</v>
      </c>
      <c r="C60" s="218">
        <v>25003530</v>
      </c>
      <c r="D60" s="218">
        <v>25902026</v>
      </c>
      <c r="E60" s="218">
        <v>0</v>
      </c>
      <c r="F60" s="218">
        <v>0</v>
      </c>
      <c r="G60" s="218">
        <v>3362575</v>
      </c>
      <c r="H60" s="218">
        <v>21722969</v>
      </c>
      <c r="I60" s="218">
        <v>22539451</v>
      </c>
      <c r="J60" s="218">
        <v>26812579</v>
      </c>
      <c r="K60" s="218">
        <v>0</v>
      </c>
      <c r="L60" s="218">
        <v>3446639</v>
      </c>
      <c r="M60" s="218">
        <v>23365940</v>
      </c>
      <c r="N60" s="191"/>
      <c r="O60" s="218">
        <v>37020600</v>
      </c>
      <c r="P60" s="230">
        <v>37704890</v>
      </c>
      <c r="Q60" s="191"/>
      <c r="R60" s="218">
        <v>37704890</v>
      </c>
      <c r="S60" s="192"/>
      <c r="T60" s="218">
        <v>23365940</v>
      </c>
    </row>
    <row r="61" spans="1:20" ht="12.75">
      <c r="A61" s="177" t="s">
        <v>497</v>
      </c>
      <c r="B61" s="178">
        <v>52</v>
      </c>
      <c r="C61" s="218">
        <v>22905353</v>
      </c>
      <c r="D61" s="218">
        <v>23905837</v>
      </c>
      <c r="E61" s="218">
        <v>0</v>
      </c>
      <c r="F61" s="218">
        <v>0</v>
      </c>
      <c r="G61" s="218">
        <v>0</v>
      </c>
      <c r="H61" s="218">
        <v>22905353</v>
      </c>
      <c r="I61" s="218">
        <v>23905837</v>
      </c>
      <c r="J61" s="218">
        <v>24824537</v>
      </c>
      <c r="K61" s="218">
        <v>0</v>
      </c>
      <c r="L61" s="218">
        <v>0</v>
      </c>
      <c r="M61" s="218">
        <v>24824537</v>
      </c>
      <c r="N61" s="191"/>
      <c r="O61" s="218">
        <v>32200332</v>
      </c>
      <c r="P61" s="230">
        <v>34408267</v>
      </c>
      <c r="Q61" s="191"/>
      <c r="R61" s="218">
        <v>34408267</v>
      </c>
      <c r="S61" s="192"/>
      <c r="T61" s="218">
        <v>24824537</v>
      </c>
    </row>
    <row r="62" spans="1:20" ht="12.75">
      <c r="A62" s="177" t="s">
        <v>498</v>
      </c>
      <c r="B62" s="178">
        <v>53</v>
      </c>
      <c r="C62" s="218">
        <v>2818202</v>
      </c>
      <c r="D62" s="218">
        <v>2977962</v>
      </c>
      <c r="E62" s="218">
        <v>0</v>
      </c>
      <c r="F62" s="218">
        <v>0</v>
      </c>
      <c r="G62" s="218">
        <v>0</v>
      </c>
      <c r="H62" s="218">
        <v>2818202</v>
      </c>
      <c r="I62" s="218">
        <v>2977962</v>
      </c>
      <c r="J62" s="218">
        <v>3086335</v>
      </c>
      <c r="K62" s="218">
        <v>0</v>
      </c>
      <c r="L62" s="218">
        <v>0</v>
      </c>
      <c r="M62" s="218">
        <v>3086335</v>
      </c>
      <c r="N62" s="191"/>
      <c r="O62" s="218">
        <v>3476767</v>
      </c>
      <c r="P62" s="230">
        <v>3493456</v>
      </c>
      <c r="Q62" s="191"/>
      <c r="R62" s="218">
        <v>3493456</v>
      </c>
      <c r="S62" s="192"/>
      <c r="T62" s="218">
        <v>3086335</v>
      </c>
    </row>
    <row r="63" spans="1:20" ht="12.75">
      <c r="A63" s="177" t="s">
        <v>499</v>
      </c>
      <c r="B63" s="178">
        <v>54</v>
      </c>
      <c r="C63" s="218">
        <v>18381247</v>
      </c>
      <c r="D63" s="218">
        <v>19275350</v>
      </c>
      <c r="E63" s="218">
        <v>0</v>
      </c>
      <c r="F63" s="218">
        <v>0</v>
      </c>
      <c r="G63" s="218">
        <v>381296</v>
      </c>
      <c r="H63" s="218">
        <v>18009251</v>
      </c>
      <c r="I63" s="218">
        <v>18894054</v>
      </c>
      <c r="J63" s="218">
        <v>21786248</v>
      </c>
      <c r="K63" s="218">
        <v>0</v>
      </c>
      <c r="L63" s="218">
        <v>390828</v>
      </c>
      <c r="M63" s="218">
        <v>21395420</v>
      </c>
      <c r="N63" s="191"/>
      <c r="O63" s="218">
        <v>38705648</v>
      </c>
      <c r="P63" s="230">
        <v>39636229</v>
      </c>
      <c r="Q63" s="191"/>
      <c r="R63" s="218">
        <v>39636229</v>
      </c>
      <c r="S63" s="192"/>
      <c r="T63" s="218">
        <v>21395420</v>
      </c>
    </row>
    <row r="64" spans="1:20" ht="12.75">
      <c r="A64" s="177" t="s">
        <v>500</v>
      </c>
      <c r="B64" s="178">
        <v>55</v>
      </c>
      <c r="C64" s="218">
        <v>27855046</v>
      </c>
      <c r="D64" s="218">
        <v>29050068</v>
      </c>
      <c r="E64" s="218">
        <v>0</v>
      </c>
      <c r="F64" s="218">
        <v>0</v>
      </c>
      <c r="G64" s="218">
        <v>3137726</v>
      </c>
      <c r="H64" s="218">
        <v>24793850</v>
      </c>
      <c r="I64" s="218">
        <v>25912342</v>
      </c>
      <c r="J64" s="218">
        <v>30220430</v>
      </c>
      <c r="K64" s="218">
        <v>0</v>
      </c>
      <c r="L64" s="218">
        <v>3216169</v>
      </c>
      <c r="M64" s="218">
        <v>27004261</v>
      </c>
      <c r="N64" s="191"/>
      <c r="O64" s="218">
        <v>169178226</v>
      </c>
      <c r="P64" s="230">
        <v>176924743</v>
      </c>
      <c r="Q64" s="191"/>
      <c r="R64" s="218">
        <v>176924743</v>
      </c>
      <c r="S64" s="192"/>
      <c r="T64" s="218">
        <v>27004261</v>
      </c>
    </row>
    <row r="65" spans="1:20" ht="12.75">
      <c r="A65" s="177" t="s">
        <v>501</v>
      </c>
      <c r="B65" s="178">
        <v>56</v>
      </c>
      <c r="C65" s="218">
        <v>90161406</v>
      </c>
      <c r="D65" s="218">
        <v>93668498</v>
      </c>
      <c r="E65" s="218">
        <v>0</v>
      </c>
      <c r="F65" s="218">
        <v>0</v>
      </c>
      <c r="G65" s="218">
        <v>0</v>
      </c>
      <c r="H65" s="218">
        <v>90161406</v>
      </c>
      <c r="I65" s="218">
        <v>93668498</v>
      </c>
      <c r="J65" s="218">
        <v>97520293</v>
      </c>
      <c r="K65" s="218">
        <v>0</v>
      </c>
      <c r="L65" s="218">
        <v>0</v>
      </c>
      <c r="M65" s="218">
        <v>97520293</v>
      </c>
      <c r="N65" s="191"/>
      <c r="O65" s="218">
        <v>136370734</v>
      </c>
      <c r="P65" s="230">
        <v>146436252</v>
      </c>
      <c r="Q65" s="191"/>
      <c r="R65" s="218">
        <v>146436252</v>
      </c>
      <c r="S65" s="192"/>
      <c r="T65" s="218">
        <v>97520293</v>
      </c>
    </row>
    <row r="66" spans="1:20" ht="12.75">
      <c r="A66" s="177" t="s">
        <v>502</v>
      </c>
      <c r="B66" s="178">
        <v>57</v>
      </c>
      <c r="C66" s="218">
        <v>51980785</v>
      </c>
      <c r="D66" s="218">
        <v>54878173</v>
      </c>
      <c r="E66" s="218">
        <v>0</v>
      </c>
      <c r="F66" s="218">
        <v>0</v>
      </c>
      <c r="G66" s="218">
        <v>0</v>
      </c>
      <c r="H66" s="218">
        <v>51980785</v>
      </c>
      <c r="I66" s="218">
        <v>54878173</v>
      </c>
      <c r="J66" s="218">
        <v>57906281</v>
      </c>
      <c r="K66" s="218">
        <v>0</v>
      </c>
      <c r="L66" s="218">
        <v>0</v>
      </c>
      <c r="M66" s="218">
        <v>57906281</v>
      </c>
      <c r="N66" s="191"/>
      <c r="O66" s="218">
        <v>80709004</v>
      </c>
      <c r="P66" s="230">
        <v>86918628</v>
      </c>
      <c r="Q66" s="191"/>
      <c r="R66" s="218">
        <v>86918628</v>
      </c>
      <c r="S66" s="192"/>
      <c r="T66" s="218">
        <v>57906281</v>
      </c>
    </row>
    <row r="67" spans="1:20" ht="12.75">
      <c r="A67" s="177" t="s">
        <v>503</v>
      </c>
      <c r="B67" s="178">
        <v>58</v>
      </c>
      <c r="C67" s="218">
        <v>3489742</v>
      </c>
      <c r="D67" s="218">
        <v>3605741</v>
      </c>
      <c r="E67" s="218">
        <v>0</v>
      </c>
      <c r="F67" s="218">
        <v>0</v>
      </c>
      <c r="G67" s="218">
        <v>210304</v>
      </c>
      <c r="H67" s="218">
        <v>3284567</v>
      </c>
      <c r="I67" s="218">
        <v>3395437</v>
      </c>
      <c r="J67" s="218">
        <v>3726319</v>
      </c>
      <c r="K67" s="218">
        <v>0</v>
      </c>
      <c r="L67" s="218">
        <v>215562</v>
      </c>
      <c r="M67" s="218">
        <v>3510757</v>
      </c>
      <c r="N67" s="191"/>
      <c r="O67" s="218">
        <v>7642203</v>
      </c>
      <c r="P67" s="230">
        <v>7902444</v>
      </c>
      <c r="Q67" s="191"/>
      <c r="R67" s="218">
        <v>7902444</v>
      </c>
      <c r="S67" s="192"/>
      <c r="T67" s="218">
        <v>3510757</v>
      </c>
    </row>
    <row r="68" spans="1:20" ht="12.75">
      <c r="A68" s="177" t="s">
        <v>504</v>
      </c>
      <c r="B68" s="178">
        <v>59</v>
      </c>
      <c r="C68" s="218">
        <v>2598016</v>
      </c>
      <c r="D68" s="218">
        <v>2686252</v>
      </c>
      <c r="E68" s="218">
        <v>0</v>
      </c>
      <c r="F68" s="218">
        <v>0</v>
      </c>
      <c r="G68" s="218">
        <v>168623</v>
      </c>
      <c r="H68" s="218">
        <v>2433506</v>
      </c>
      <c r="I68" s="218">
        <v>2517629</v>
      </c>
      <c r="J68" s="218">
        <v>2763212</v>
      </c>
      <c r="K68" s="218">
        <v>0</v>
      </c>
      <c r="L68" s="218">
        <v>172839</v>
      </c>
      <c r="M68" s="218">
        <v>2590373</v>
      </c>
      <c r="N68" s="191"/>
      <c r="O68" s="218">
        <v>2934029</v>
      </c>
      <c r="P68" s="230">
        <v>2907729</v>
      </c>
      <c r="Q68" s="191"/>
      <c r="R68" s="218">
        <v>2907729</v>
      </c>
      <c r="S68" s="192"/>
      <c r="T68" s="218">
        <v>2590373</v>
      </c>
    </row>
    <row r="69" spans="1:20" ht="12.75">
      <c r="A69" s="177" t="s">
        <v>505</v>
      </c>
      <c r="B69" s="178">
        <v>60</v>
      </c>
      <c r="C69" s="218">
        <v>2952119</v>
      </c>
      <c r="D69" s="218">
        <v>3055865</v>
      </c>
      <c r="E69" s="218">
        <v>0</v>
      </c>
      <c r="F69" s="218">
        <v>0</v>
      </c>
      <c r="G69" s="218">
        <v>0</v>
      </c>
      <c r="H69" s="218">
        <v>2952119</v>
      </c>
      <c r="I69" s="218">
        <v>3055865</v>
      </c>
      <c r="J69" s="218">
        <v>3165362</v>
      </c>
      <c r="K69" s="218">
        <v>0</v>
      </c>
      <c r="L69" s="218">
        <v>0</v>
      </c>
      <c r="M69" s="218">
        <v>3165362</v>
      </c>
      <c r="N69" s="191"/>
      <c r="O69" s="218">
        <v>3757686</v>
      </c>
      <c r="P69" s="230">
        <v>3796965</v>
      </c>
      <c r="Q69" s="191"/>
      <c r="R69" s="218">
        <v>3796965</v>
      </c>
      <c r="S69" s="192"/>
      <c r="T69" s="218">
        <v>3165362</v>
      </c>
    </row>
    <row r="70" spans="1:20" ht="12.75">
      <c r="A70" s="177" t="s">
        <v>506</v>
      </c>
      <c r="B70" s="178">
        <v>61</v>
      </c>
      <c r="C70" s="218">
        <v>85085256</v>
      </c>
      <c r="D70" s="218">
        <v>88297903</v>
      </c>
      <c r="E70" s="218">
        <v>0</v>
      </c>
      <c r="F70" s="218">
        <v>0</v>
      </c>
      <c r="G70" s="218">
        <v>0</v>
      </c>
      <c r="H70" s="218">
        <v>85085256</v>
      </c>
      <c r="I70" s="218">
        <v>88297903</v>
      </c>
      <c r="J70" s="218">
        <v>91689322</v>
      </c>
      <c r="K70" s="218">
        <v>0</v>
      </c>
      <c r="L70" s="218">
        <v>0</v>
      </c>
      <c r="M70" s="218">
        <v>91689322</v>
      </c>
      <c r="N70" s="191"/>
      <c r="O70" s="218">
        <v>94848959</v>
      </c>
      <c r="P70" s="230">
        <v>99149314</v>
      </c>
      <c r="Q70" s="191"/>
      <c r="R70" s="218">
        <v>99149314</v>
      </c>
      <c r="S70" s="192"/>
      <c r="T70" s="218">
        <v>91689322</v>
      </c>
    </row>
    <row r="71" spans="1:20" ht="12.75">
      <c r="A71" s="177" t="s">
        <v>507</v>
      </c>
      <c r="B71" s="178">
        <v>62</v>
      </c>
      <c r="C71" s="218">
        <v>8049987</v>
      </c>
      <c r="D71" s="218">
        <v>8337828</v>
      </c>
      <c r="E71" s="218">
        <v>0</v>
      </c>
      <c r="F71" s="218">
        <v>0</v>
      </c>
      <c r="G71" s="218">
        <v>2733596</v>
      </c>
      <c r="H71" s="218">
        <v>5383064</v>
      </c>
      <c r="I71" s="218">
        <v>5604232</v>
      </c>
      <c r="J71" s="218">
        <v>8804100</v>
      </c>
      <c r="K71" s="218">
        <v>0</v>
      </c>
      <c r="L71" s="218">
        <v>2801936</v>
      </c>
      <c r="M71" s="218">
        <v>6002164</v>
      </c>
      <c r="N71" s="191"/>
      <c r="O71" s="218">
        <v>81510400</v>
      </c>
      <c r="P71" s="230">
        <v>81906876</v>
      </c>
      <c r="Q71" s="191"/>
      <c r="R71" s="218">
        <v>81906876</v>
      </c>
      <c r="S71" s="192"/>
      <c r="T71" s="218">
        <v>6002164</v>
      </c>
    </row>
    <row r="72" spans="1:20" ht="12.75">
      <c r="A72" s="177" t="s">
        <v>508</v>
      </c>
      <c r="B72" s="178">
        <v>63</v>
      </c>
      <c r="C72" s="218">
        <v>1792235</v>
      </c>
      <c r="D72" s="218">
        <v>1868756</v>
      </c>
      <c r="E72" s="218">
        <v>0</v>
      </c>
      <c r="F72" s="218">
        <v>0</v>
      </c>
      <c r="G72" s="218">
        <v>0</v>
      </c>
      <c r="H72" s="218">
        <v>1792235</v>
      </c>
      <c r="I72" s="218">
        <v>1868756</v>
      </c>
      <c r="J72" s="218">
        <v>1924899</v>
      </c>
      <c r="K72" s="218">
        <v>0</v>
      </c>
      <c r="L72" s="218">
        <v>0</v>
      </c>
      <c r="M72" s="218">
        <v>1924899</v>
      </c>
      <c r="N72" s="191"/>
      <c r="O72" s="218">
        <v>3083142</v>
      </c>
      <c r="P72" s="230">
        <v>3009326</v>
      </c>
      <c r="Q72" s="191"/>
      <c r="R72" s="218">
        <v>3009326</v>
      </c>
      <c r="S72" s="192"/>
      <c r="T72" s="218">
        <v>1924899</v>
      </c>
    </row>
    <row r="73" spans="1:20" ht="12.75">
      <c r="A73" s="177" t="s">
        <v>509</v>
      </c>
      <c r="B73" s="178">
        <v>64</v>
      </c>
      <c r="C73" s="218">
        <v>22939961</v>
      </c>
      <c r="D73" s="218">
        <v>25235019</v>
      </c>
      <c r="E73" s="218">
        <v>0</v>
      </c>
      <c r="F73" s="218">
        <v>0</v>
      </c>
      <c r="G73" s="218">
        <v>1124169</v>
      </c>
      <c r="H73" s="218">
        <v>21843211</v>
      </c>
      <c r="I73" s="218">
        <v>24110850</v>
      </c>
      <c r="J73" s="218">
        <v>27143889</v>
      </c>
      <c r="K73" s="218">
        <v>0</v>
      </c>
      <c r="L73" s="218">
        <v>1152273</v>
      </c>
      <c r="M73" s="218">
        <v>25991616</v>
      </c>
      <c r="N73" s="191"/>
      <c r="O73" s="218">
        <v>32791412</v>
      </c>
      <c r="P73" s="230">
        <v>35743616</v>
      </c>
      <c r="Q73" s="191"/>
      <c r="R73" s="218">
        <v>35743616</v>
      </c>
      <c r="S73" s="192"/>
      <c r="T73" s="218">
        <v>25991616</v>
      </c>
    </row>
    <row r="74" spans="1:20" ht="12.75">
      <c r="A74" s="177" t="s">
        <v>510</v>
      </c>
      <c r="B74" s="178">
        <v>65</v>
      </c>
      <c r="C74" s="218">
        <v>34122743</v>
      </c>
      <c r="D74" s="218">
        <v>35688027</v>
      </c>
      <c r="E74" s="218">
        <v>0</v>
      </c>
      <c r="F74" s="218">
        <v>0</v>
      </c>
      <c r="G74" s="218">
        <v>2634429</v>
      </c>
      <c r="H74" s="218">
        <v>31552568</v>
      </c>
      <c r="I74" s="218">
        <v>33053598</v>
      </c>
      <c r="J74" s="218">
        <v>37380305</v>
      </c>
      <c r="K74" s="218">
        <v>0</v>
      </c>
      <c r="L74" s="218">
        <v>2700290</v>
      </c>
      <c r="M74" s="218">
        <v>34680015</v>
      </c>
      <c r="N74" s="191"/>
      <c r="O74" s="218">
        <v>73195357</v>
      </c>
      <c r="P74" s="230">
        <v>75082896</v>
      </c>
      <c r="Q74" s="191"/>
      <c r="R74" s="218">
        <v>75082896</v>
      </c>
      <c r="S74" s="192"/>
      <c r="T74" s="218">
        <v>34680015</v>
      </c>
    </row>
    <row r="75" spans="1:20" ht="12.75">
      <c r="A75" s="177" t="s">
        <v>511</v>
      </c>
      <c r="B75" s="178">
        <v>66</v>
      </c>
      <c r="C75" s="218">
        <v>3365278</v>
      </c>
      <c r="D75" s="218">
        <v>3473748</v>
      </c>
      <c r="E75" s="218">
        <v>0</v>
      </c>
      <c r="F75" s="218">
        <v>0</v>
      </c>
      <c r="G75" s="218">
        <v>0</v>
      </c>
      <c r="H75" s="218">
        <v>3365278</v>
      </c>
      <c r="I75" s="218">
        <v>3473748</v>
      </c>
      <c r="J75" s="218">
        <v>0</v>
      </c>
      <c r="K75" s="218">
        <v>0</v>
      </c>
      <c r="L75" s="218">
        <v>0</v>
      </c>
      <c r="M75" s="218">
        <v>0</v>
      </c>
      <c r="N75" s="191"/>
      <c r="O75" s="218">
        <v>4264371</v>
      </c>
      <c r="P75" s="230">
        <v>0</v>
      </c>
      <c r="Q75" s="191"/>
      <c r="R75" s="218">
        <v>4264371</v>
      </c>
      <c r="S75" s="192"/>
      <c r="T75" s="218">
        <v>3609919</v>
      </c>
    </row>
    <row r="76" spans="1:20" ht="12.75">
      <c r="A76" s="177" t="s">
        <v>512</v>
      </c>
      <c r="B76" s="178">
        <v>67</v>
      </c>
      <c r="C76" s="218">
        <v>82116773</v>
      </c>
      <c r="D76" s="218">
        <v>85491022</v>
      </c>
      <c r="E76" s="218">
        <v>0</v>
      </c>
      <c r="F76" s="218">
        <v>0</v>
      </c>
      <c r="G76" s="218">
        <v>11787434</v>
      </c>
      <c r="H76" s="218">
        <v>70616837</v>
      </c>
      <c r="I76" s="218">
        <v>73703588</v>
      </c>
      <c r="J76" s="218">
        <v>88864251</v>
      </c>
      <c r="K76" s="218">
        <v>0</v>
      </c>
      <c r="L76" s="218">
        <v>12082120</v>
      </c>
      <c r="M76" s="218">
        <v>76782131</v>
      </c>
      <c r="N76" s="191"/>
      <c r="O76" s="218">
        <v>153616265</v>
      </c>
      <c r="P76" s="230">
        <v>161175838</v>
      </c>
      <c r="Q76" s="191"/>
      <c r="R76" s="218">
        <v>161175838</v>
      </c>
      <c r="S76" s="192"/>
      <c r="T76" s="218">
        <v>76782131</v>
      </c>
    </row>
    <row r="77" spans="1:20" ht="12.75">
      <c r="A77" s="177" t="s">
        <v>513</v>
      </c>
      <c r="B77" s="178">
        <v>68</v>
      </c>
      <c r="C77" s="218">
        <v>4643146</v>
      </c>
      <c r="D77" s="218">
        <v>4781522</v>
      </c>
      <c r="E77" s="218">
        <v>0</v>
      </c>
      <c r="F77" s="218">
        <v>0</v>
      </c>
      <c r="G77" s="218">
        <v>260333</v>
      </c>
      <c r="H77" s="218">
        <v>4389163</v>
      </c>
      <c r="I77" s="218">
        <v>4521189</v>
      </c>
      <c r="J77" s="218">
        <v>5043351</v>
      </c>
      <c r="K77" s="218">
        <v>0</v>
      </c>
      <c r="L77" s="218">
        <v>266841</v>
      </c>
      <c r="M77" s="218">
        <v>4776510</v>
      </c>
      <c r="N77" s="191"/>
      <c r="O77" s="218">
        <v>6459094</v>
      </c>
      <c r="P77" s="230">
        <v>6589919</v>
      </c>
      <c r="Q77" s="191"/>
      <c r="R77" s="218">
        <v>6589919</v>
      </c>
      <c r="S77" s="192"/>
      <c r="T77" s="218">
        <v>4776510</v>
      </c>
    </row>
    <row r="78" spans="1:20" ht="12.75">
      <c r="A78" s="177" t="s">
        <v>514</v>
      </c>
      <c r="B78" s="178">
        <v>69</v>
      </c>
      <c r="C78" s="218">
        <v>1804668</v>
      </c>
      <c r="D78" s="218">
        <v>1869307</v>
      </c>
      <c r="E78" s="218">
        <v>0</v>
      </c>
      <c r="F78" s="218">
        <v>0</v>
      </c>
      <c r="G78" s="218">
        <v>42644</v>
      </c>
      <c r="H78" s="218">
        <v>1763064</v>
      </c>
      <c r="I78" s="218">
        <v>1826663</v>
      </c>
      <c r="J78" s="218">
        <v>1933059</v>
      </c>
      <c r="K78" s="218">
        <v>0</v>
      </c>
      <c r="L78" s="218">
        <v>43710</v>
      </c>
      <c r="M78" s="218">
        <v>1889349</v>
      </c>
      <c r="N78" s="191"/>
      <c r="O78" s="218">
        <v>3160967</v>
      </c>
      <c r="P78" s="230">
        <v>3216117</v>
      </c>
      <c r="Q78" s="191"/>
      <c r="R78" s="218">
        <v>3216117</v>
      </c>
      <c r="S78" s="192"/>
      <c r="T78" s="218">
        <v>1889349</v>
      </c>
    </row>
    <row r="79" spans="1:20" ht="12.75">
      <c r="A79" s="177" t="s">
        <v>515</v>
      </c>
      <c r="B79" s="178">
        <v>70</v>
      </c>
      <c r="C79" s="218">
        <v>11666382</v>
      </c>
      <c r="D79" s="218">
        <v>12035249</v>
      </c>
      <c r="E79" s="218">
        <v>0</v>
      </c>
      <c r="F79" s="218">
        <v>0</v>
      </c>
      <c r="G79" s="218">
        <v>0</v>
      </c>
      <c r="H79" s="218">
        <v>11666382</v>
      </c>
      <c r="I79" s="218">
        <v>12035249</v>
      </c>
      <c r="J79" s="218">
        <v>12481313</v>
      </c>
      <c r="K79" s="218">
        <v>0</v>
      </c>
      <c r="L79" s="218">
        <v>0</v>
      </c>
      <c r="M79" s="218">
        <v>12481313</v>
      </c>
      <c r="N79" s="191"/>
      <c r="O79" s="218">
        <v>14877545</v>
      </c>
      <c r="P79" s="230">
        <v>15303100</v>
      </c>
      <c r="Q79" s="191"/>
      <c r="R79" s="218">
        <v>15303100</v>
      </c>
      <c r="S79" s="192"/>
      <c r="T79" s="218">
        <v>12481313</v>
      </c>
    </row>
    <row r="80" spans="1:20" ht="12.75">
      <c r="A80" s="177" t="s">
        <v>516</v>
      </c>
      <c r="B80" s="178">
        <v>71</v>
      </c>
      <c r="C80" s="218">
        <v>72783734</v>
      </c>
      <c r="D80" s="218">
        <v>75516164</v>
      </c>
      <c r="E80" s="218">
        <v>0</v>
      </c>
      <c r="F80" s="218">
        <v>0</v>
      </c>
      <c r="G80" s="218">
        <v>0</v>
      </c>
      <c r="H80" s="218">
        <v>72783734</v>
      </c>
      <c r="I80" s="218">
        <v>75516164</v>
      </c>
      <c r="J80" s="218">
        <v>78198964</v>
      </c>
      <c r="K80" s="218">
        <v>0</v>
      </c>
      <c r="L80" s="218">
        <v>0</v>
      </c>
      <c r="M80" s="218">
        <v>78198964</v>
      </c>
      <c r="N80" s="191"/>
      <c r="O80" s="218">
        <v>122649928</v>
      </c>
      <c r="P80" s="230">
        <v>129101693</v>
      </c>
      <c r="Q80" s="191"/>
      <c r="R80" s="218">
        <v>129101693</v>
      </c>
      <c r="S80" s="192"/>
      <c r="T80" s="218">
        <v>78198964</v>
      </c>
    </row>
    <row r="81" spans="1:20" ht="12.75">
      <c r="A81" s="177" t="s">
        <v>517</v>
      </c>
      <c r="B81" s="178">
        <v>72</v>
      </c>
      <c r="C81" s="218">
        <v>57658785</v>
      </c>
      <c r="D81" s="218">
        <v>59926087</v>
      </c>
      <c r="E81" s="218">
        <v>0</v>
      </c>
      <c r="F81" s="218">
        <v>0</v>
      </c>
      <c r="G81" s="218">
        <v>2584767</v>
      </c>
      <c r="H81" s="218">
        <v>55137061</v>
      </c>
      <c r="I81" s="218">
        <v>57341320</v>
      </c>
      <c r="J81" s="218">
        <v>61996342</v>
      </c>
      <c r="K81" s="218">
        <v>0</v>
      </c>
      <c r="L81" s="218">
        <v>2649386</v>
      </c>
      <c r="M81" s="218">
        <v>59346956</v>
      </c>
      <c r="N81" s="191"/>
      <c r="O81" s="218">
        <v>140725652</v>
      </c>
      <c r="P81" s="230">
        <v>145067538</v>
      </c>
      <c r="Q81" s="191"/>
      <c r="R81" s="218">
        <v>145067538</v>
      </c>
      <c r="S81" s="192"/>
      <c r="T81" s="218">
        <v>59346956</v>
      </c>
    </row>
    <row r="82" spans="1:20" ht="12.75">
      <c r="A82" s="177" t="s">
        <v>518</v>
      </c>
      <c r="B82" s="178">
        <v>73</v>
      </c>
      <c r="C82" s="218">
        <v>86097851</v>
      </c>
      <c r="D82" s="218">
        <v>89441008</v>
      </c>
      <c r="E82" s="218">
        <v>0</v>
      </c>
      <c r="F82" s="218">
        <v>0</v>
      </c>
      <c r="G82" s="218">
        <v>0</v>
      </c>
      <c r="H82" s="218">
        <v>86097851</v>
      </c>
      <c r="I82" s="218">
        <v>89441008</v>
      </c>
      <c r="J82" s="218">
        <v>93000263</v>
      </c>
      <c r="K82" s="218">
        <v>0</v>
      </c>
      <c r="L82" s="218">
        <v>0</v>
      </c>
      <c r="M82" s="218">
        <v>93000263</v>
      </c>
      <c r="N82" s="191"/>
      <c r="O82" s="218">
        <v>120531990</v>
      </c>
      <c r="P82" s="230">
        <v>127188241</v>
      </c>
      <c r="Q82" s="191"/>
      <c r="R82" s="218">
        <v>127188241</v>
      </c>
      <c r="S82" s="192"/>
      <c r="T82" s="218">
        <v>93000263</v>
      </c>
    </row>
    <row r="83" spans="1:20" ht="12.75">
      <c r="A83" s="177" t="s">
        <v>519</v>
      </c>
      <c r="B83" s="178">
        <v>74</v>
      </c>
      <c r="C83" s="218">
        <v>10037006</v>
      </c>
      <c r="D83" s="218">
        <v>10459810</v>
      </c>
      <c r="E83" s="218">
        <v>0</v>
      </c>
      <c r="F83" s="218">
        <v>0</v>
      </c>
      <c r="G83" s="218">
        <v>1011972</v>
      </c>
      <c r="H83" s="218">
        <v>9049716</v>
      </c>
      <c r="I83" s="218">
        <v>9447838</v>
      </c>
      <c r="J83" s="218">
        <v>10913346</v>
      </c>
      <c r="K83" s="218">
        <v>0</v>
      </c>
      <c r="L83" s="218">
        <v>1037271</v>
      </c>
      <c r="M83" s="218">
        <v>9876075</v>
      </c>
      <c r="N83" s="191"/>
      <c r="O83" s="218">
        <v>17048567</v>
      </c>
      <c r="P83" s="230">
        <v>17892076</v>
      </c>
      <c r="Q83" s="191"/>
      <c r="R83" s="218">
        <v>17892076</v>
      </c>
      <c r="S83" s="192"/>
      <c r="T83" s="218">
        <v>9876075</v>
      </c>
    </row>
    <row r="84" spans="1:20" ht="12.75">
      <c r="A84" s="177" t="s">
        <v>520</v>
      </c>
      <c r="B84" s="178">
        <v>75</v>
      </c>
      <c r="C84" s="218">
        <v>39684894</v>
      </c>
      <c r="D84" s="218">
        <v>40989617</v>
      </c>
      <c r="E84" s="218">
        <v>0</v>
      </c>
      <c r="F84" s="218">
        <v>0</v>
      </c>
      <c r="G84" s="218">
        <v>5429336</v>
      </c>
      <c r="H84" s="218">
        <v>34387981</v>
      </c>
      <c r="I84" s="218">
        <v>35560281</v>
      </c>
      <c r="J84" s="218">
        <v>42279714</v>
      </c>
      <c r="K84" s="218">
        <v>0</v>
      </c>
      <c r="L84" s="218">
        <v>5565069</v>
      </c>
      <c r="M84" s="218">
        <v>36714645</v>
      </c>
      <c r="N84" s="191"/>
      <c r="O84" s="218">
        <v>166743117</v>
      </c>
      <c r="P84" s="230">
        <v>177100001</v>
      </c>
      <c r="Q84" s="191"/>
      <c r="R84" s="218">
        <v>177100001</v>
      </c>
      <c r="S84" s="192"/>
      <c r="T84" s="218">
        <v>36714645</v>
      </c>
    </row>
    <row r="85" spans="1:20" ht="12.75">
      <c r="A85" s="177" t="s">
        <v>521</v>
      </c>
      <c r="B85" s="178">
        <v>76</v>
      </c>
      <c r="C85" s="218">
        <v>15832896</v>
      </c>
      <c r="D85" s="218">
        <v>16682131</v>
      </c>
      <c r="E85" s="218">
        <v>0</v>
      </c>
      <c r="F85" s="218">
        <v>0</v>
      </c>
      <c r="G85" s="218">
        <v>0</v>
      </c>
      <c r="H85" s="218">
        <v>15832896</v>
      </c>
      <c r="I85" s="218">
        <v>16682131</v>
      </c>
      <c r="J85" s="218">
        <v>17533123</v>
      </c>
      <c r="K85" s="218">
        <v>0</v>
      </c>
      <c r="L85" s="218">
        <v>0</v>
      </c>
      <c r="M85" s="218">
        <v>17533123</v>
      </c>
      <c r="N85" s="191"/>
      <c r="O85" s="218">
        <v>24297390</v>
      </c>
      <c r="P85" s="230">
        <v>26466159</v>
      </c>
      <c r="Q85" s="191"/>
      <c r="R85" s="218">
        <v>26466159</v>
      </c>
      <c r="S85" s="192"/>
      <c r="T85" s="218">
        <v>17533123</v>
      </c>
    </row>
    <row r="86" spans="1:20" ht="12.75">
      <c r="A86" s="177" t="s">
        <v>522</v>
      </c>
      <c r="B86" s="178">
        <v>77</v>
      </c>
      <c r="C86" s="218">
        <v>12769463</v>
      </c>
      <c r="D86" s="218">
        <v>13288266</v>
      </c>
      <c r="E86" s="218">
        <v>0</v>
      </c>
      <c r="F86" s="218">
        <v>0</v>
      </c>
      <c r="G86" s="218">
        <v>172848</v>
      </c>
      <c r="H86" s="218">
        <v>12600831</v>
      </c>
      <c r="I86" s="218">
        <v>13115418</v>
      </c>
      <c r="J86" s="218">
        <v>15368085</v>
      </c>
      <c r="K86" s="218">
        <v>0</v>
      </c>
      <c r="L86" s="218">
        <v>177169</v>
      </c>
      <c r="M86" s="218">
        <v>15190916</v>
      </c>
      <c r="N86" s="191"/>
      <c r="O86" s="218">
        <v>24551148</v>
      </c>
      <c r="P86" s="230">
        <v>25501807</v>
      </c>
      <c r="Q86" s="191"/>
      <c r="R86" s="218">
        <v>25501807</v>
      </c>
      <c r="S86" s="192"/>
      <c r="T86" s="218">
        <v>15190916</v>
      </c>
    </row>
    <row r="87" spans="1:20" ht="12.75">
      <c r="A87" s="177" t="s">
        <v>523</v>
      </c>
      <c r="B87" s="178">
        <v>78</v>
      </c>
      <c r="C87" s="218">
        <v>30727025</v>
      </c>
      <c r="D87" s="218">
        <v>32012170</v>
      </c>
      <c r="E87" s="218">
        <v>0</v>
      </c>
      <c r="F87" s="218">
        <v>0</v>
      </c>
      <c r="G87" s="218">
        <v>3096699</v>
      </c>
      <c r="H87" s="218">
        <v>27705855</v>
      </c>
      <c r="I87" s="218">
        <v>28915471</v>
      </c>
      <c r="J87" s="218">
        <v>33319777</v>
      </c>
      <c r="K87" s="218">
        <v>0</v>
      </c>
      <c r="L87" s="218">
        <v>3174116</v>
      </c>
      <c r="M87" s="218">
        <v>30145661</v>
      </c>
      <c r="N87" s="191"/>
      <c r="O87" s="218">
        <v>62461021</v>
      </c>
      <c r="P87" s="230">
        <v>66505402</v>
      </c>
      <c r="Q87" s="191"/>
      <c r="R87" s="218">
        <v>66505402</v>
      </c>
      <c r="S87" s="192"/>
      <c r="T87" s="218">
        <v>30145661</v>
      </c>
    </row>
    <row r="88" spans="1:20" ht="12.75">
      <c r="A88" s="177" t="s">
        <v>524</v>
      </c>
      <c r="B88" s="178">
        <v>79</v>
      </c>
      <c r="C88" s="218">
        <v>43644368</v>
      </c>
      <c r="D88" s="218">
        <v>45512281</v>
      </c>
      <c r="E88" s="218">
        <v>0</v>
      </c>
      <c r="F88" s="218">
        <v>0</v>
      </c>
      <c r="G88" s="218">
        <v>0</v>
      </c>
      <c r="H88" s="218">
        <v>43644368</v>
      </c>
      <c r="I88" s="218">
        <v>45512281</v>
      </c>
      <c r="J88" s="218">
        <v>47461299</v>
      </c>
      <c r="K88" s="218">
        <v>0</v>
      </c>
      <c r="L88" s="218">
        <v>0</v>
      </c>
      <c r="M88" s="218">
        <v>47461299</v>
      </c>
      <c r="N88" s="191"/>
      <c r="O88" s="218">
        <v>85484623</v>
      </c>
      <c r="P88" s="230">
        <v>91129725</v>
      </c>
      <c r="Q88" s="191"/>
      <c r="R88" s="218">
        <v>91129725</v>
      </c>
      <c r="S88" s="192"/>
      <c r="T88" s="218">
        <v>47461299</v>
      </c>
    </row>
    <row r="89" spans="1:20" ht="12.75">
      <c r="A89" s="177" t="s">
        <v>525</v>
      </c>
      <c r="B89" s="178">
        <v>80</v>
      </c>
      <c r="C89" s="218">
        <v>9453826</v>
      </c>
      <c r="D89" s="218">
        <v>9793930</v>
      </c>
      <c r="E89" s="218">
        <v>0</v>
      </c>
      <c r="F89" s="218">
        <v>0</v>
      </c>
      <c r="G89" s="218">
        <v>442303</v>
      </c>
      <c r="H89" s="218">
        <v>9022311</v>
      </c>
      <c r="I89" s="218">
        <v>9351627</v>
      </c>
      <c r="J89" s="218">
        <v>11820540</v>
      </c>
      <c r="K89" s="218">
        <v>0</v>
      </c>
      <c r="L89" s="218">
        <v>453361</v>
      </c>
      <c r="M89" s="218">
        <v>11367179</v>
      </c>
      <c r="N89" s="191"/>
      <c r="O89" s="218">
        <v>24112987</v>
      </c>
      <c r="P89" s="230">
        <v>25557768</v>
      </c>
      <c r="Q89" s="191"/>
      <c r="R89" s="218">
        <v>25557768</v>
      </c>
      <c r="S89" s="192"/>
      <c r="T89" s="218">
        <v>11367179</v>
      </c>
    </row>
    <row r="90" spans="1:20" ht="12.75">
      <c r="A90" s="177" t="s">
        <v>526</v>
      </c>
      <c r="B90" s="178">
        <v>81</v>
      </c>
      <c r="C90" s="218">
        <v>8038988</v>
      </c>
      <c r="D90" s="218">
        <v>8392642</v>
      </c>
      <c r="E90" s="218">
        <v>475000</v>
      </c>
      <c r="F90" s="218">
        <v>0</v>
      </c>
      <c r="G90" s="218">
        <v>1488492</v>
      </c>
      <c r="H90" s="218">
        <v>6586801</v>
      </c>
      <c r="I90" s="218">
        <v>6904150</v>
      </c>
      <c r="J90" s="218">
        <v>8773072</v>
      </c>
      <c r="K90" s="218">
        <v>0</v>
      </c>
      <c r="L90" s="218">
        <v>1525704</v>
      </c>
      <c r="M90" s="218">
        <v>7247368</v>
      </c>
      <c r="N90" s="191"/>
      <c r="O90" s="218">
        <v>12795581</v>
      </c>
      <c r="P90" s="230">
        <v>13662222</v>
      </c>
      <c r="Q90" s="191"/>
      <c r="R90" s="218">
        <v>13662222</v>
      </c>
      <c r="S90" s="192"/>
      <c r="T90" s="218">
        <v>7247368</v>
      </c>
    </row>
    <row r="91" spans="1:20" ht="12.75">
      <c r="A91" s="177" t="s">
        <v>527</v>
      </c>
      <c r="B91" s="178">
        <v>82</v>
      </c>
      <c r="C91" s="218">
        <v>51143782</v>
      </c>
      <c r="D91" s="218">
        <v>53293997</v>
      </c>
      <c r="E91" s="218">
        <v>0</v>
      </c>
      <c r="F91" s="218">
        <v>0</v>
      </c>
      <c r="G91" s="218">
        <v>0</v>
      </c>
      <c r="H91" s="218">
        <v>51143782</v>
      </c>
      <c r="I91" s="218">
        <v>53293997</v>
      </c>
      <c r="J91" s="218">
        <v>55206582</v>
      </c>
      <c r="K91" s="218">
        <v>0</v>
      </c>
      <c r="L91" s="218">
        <v>0</v>
      </c>
      <c r="M91" s="218">
        <v>55206582</v>
      </c>
      <c r="N91" s="191"/>
      <c r="O91" s="218">
        <v>99950449</v>
      </c>
      <c r="P91" s="230">
        <v>106602127</v>
      </c>
      <c r="Q91" s="191"/>
      <c r="R91" s="218">
        <v>106602127</v>
      </c>
      <c r="S91" s="192"/>
      <c r="T91" s="218">
        <v>55206582</v>
      </c>
    </row>
    <row r="92" spans="1:20" ht="12.75">
      <c r="A92" s="177" t="s">
        <v>528</v>
      </c>
      <c r="B92" s="178">
        <v>83</v>
      </c>
      <c r="C92" s="218">
        <v>25490345</v>
      </c>
      <c r="D92" s="218">
        <v>26351353</v>
      </c>
      <c r="E92" s="218">
        <v>0</v>
      </c>
      <c r="F92" s="218">
        <v>0</v>
      </c>
      <c r="G92" s="218">
        <v>0</v>
      </c>
      <c r="H92" s="218">
        <v>25490345</v>
      </c>
      <c r="I92" s="218">
        <v>26351353</v>
      </c>
      <c r="J92" s="218">
        <v>27320944</v>
      </c>
      <c r="K92" s="218">
        <v>0</v>
      </c>
      <c r="L92" s="218">
        <v>0</v>
      </c>
      <c r="M92" s="218">
        <v>27320944</v>
      </c>
      <c r="N92" s="191"/>
      <c r="O92" s="218">
        <v>40853127</v>
      </c>
      <c r="P92" s="230">
        <v>43172593</v>
      </c>
      <c r="Q92" s="191"/>
      <c r="R92" s="218">
        <v>43172593</v>
      </c>
      <c r="S92" s="192"/>
      <c r="T92" s="218">
        <v>27320944</v>
      </c>
    </row>
    <row r="93" spans="1:20" ht="12.75">
      <c r="A93" s="177" t="s">
        <v>529</v>
      </c>
      <c r="B93" s="178">
        <v>84</v>
      </c>
      <c r="C93" s="218">
        <v>3411993</v>
      </c>
      <c r="D93" s="218">
        <v>3561821</v>
      </c>
      <c r="E93" s="218">
        <v>0</v>
      </c>
      <c r="F93" s="218">
        <v>0</v>
      </c>
      <c r="G93" s="218">
        <v>0</v>
      </c>
      <c r="H93" s="218">
        <v>3411993</v>
      </c>
      <c r="I93" s="218">
        <v>3561821</v>
      </c>
      <c r="J93" s="218">
        <v>3706310</v>
      </c>
      <c r="K93" s="218">
        <v>0</v>
      </c>
      <c r="L93" s="218">
        <v>0</v>
      </c>
      <c r="M93" s="218">
        <v>3706310</v>
      </c>
      <c r="N93" s="191"/>
      <c r="O93" s="218">
        <v>6015351</v>
      </c>
      <c r="P93" s="230">
        <v>6037231</v>
      </c>
      <c r="Q93" s="191"/>
      <c r="R93" s="218">
        <v>6037231</v>
      </c>
      <c r="S93" s="192"/>
      <c r="T93" s="218">
        <v>3706310</v>
      </c>
    </row>
    <row r="94" spans="1:20" ht="12.75">
      <c r="A94" s="177" t="s">
        <v>530</v>
      </c>
      <c r="B94" s="178">
        <v>85</v>
      </c>
      <c r="C94" s="218">
        <v>39748268</v>
      </c>
      <c r="D94" s="218">
        <v>41170794</v>
      </c>
      <c r="E94" s="218">
        <v>0</v>
      </c>
      <c r="F94" s="218">
        <v>0</v>
      </c>
      <c r="G94" s="218">
        <v>0</v>
      </c>
      <c r="H94" s="218">
        <v>39748268</v>
      </c>
      <c r="I94" s="218">
        <v>41170794</v>
      </c>
      <c r="J94" s="218">
        <v>42778627</v>
      </c>
      <c r="K94" s="218">
        <v>0</v>
      </c>
      <c r="L94" s="218">
        <v>0</v>
      </c>
      <c r="M94" s="218">
        <v>42778627</v>
      </c>
      <c r="N94" s="191"/>
      <c r="O94" s="218">
        <v>47869989</v>
      </c>
      <c r="P94" s="230">
        <v>49874686</v>
      </c>
      <c r="Q94" s="191"/>
      <c r="R94" s="218">
        <v>49874686</v>
      </c>
      <c r="S94" s="192"/>
      <c r="T94" s="218">
        <v>42778627</v>
      </c>
    </row>
    <row r="95" spans="1:20" ht="12.75">
      <c r="A95" s="177" t="s">
        <v>531</v>
      </c>
      <c r="B95" s="178">
        <v>86</v>
      </c>
      <c r="C95" s="218">
        <v>19469543</v>
      </c>
      <c r="D95" s="218">
        <v>20101081</v>
      </c>
      <c r="E95" s="218">
        <v>0</v>
      </c>
      <c r="F95" s="218">
        <v>0</v>
      </c>
      <c r="G95" s="218">
        <v>3291642</v>
      </c>
      <c r="H95" s="218">
        <v>16258185</v>
      </c>
      <c r="I95" s="218">
        <v>16809439</v>
      </c>
      <c r="J95" s="218">
        <v>21114663</v>
      </c>
      <c r="K95" s="218">
        <v>0</v>
      </c>
      <c r="L95" s="218">
        <v>3373933</v>
      </c>
      <c r="M95" s="218">
        <v>17740730</v>
      </c>
      <c r="N95" s="191"/>
      <c r="O95" s="218">
        <v>71034231</v>
      </c>
      <c r="P95" s="230">
        <v>73666629</v>
      </c>
      <c r="Q95" s="191"/>
      <c r="R95" s="218">
        <v>73666629</v>
      </c>
      <c r="S95" s="192"/>
      <c r="T95" s="218">
        <v>17740730</v>
      </c>
    </row>
    <row r="96" spans="1:20" ht="12.75">
      <c r="A96" s="177" t="s">
        <v>532</v>
      </c>
      <c r="B96" s="178">
        <v>87</v>
      </c>
      <c r="C96" s="218">
        <v>21702528</v>
      </c>
      <c r="D96" s="218">
        <v>22484346</v>
      </c>
      <c r="E96" s="218">
        <v>0</v>
      </c>
      <c r="F96" s="218">
        <v>0</v>
      </c>
      <c r="G96" s="218">
        <v>425895</v>
      </c>
      <c r="H96" s="218">
        <v>21287021</v>
      </c>
      <c r="I96" s="218">
        <v>22058451</v>
      </c>
      <c r="J96" s="218">
        <v>23306382</v>
      </c>
      <c r="K96" s="218">
        <v>0</v>
      </c>
      <c r="L96" s="218">
        <v>436542</v>
      </c>
      <c r="M96" s="218">
        <v>22869840</v>
      </c>
      <c r="N96" s="191"/>
      <c r="O96" s="218">
        <v>37294756</v>
      </c>
      <c r="P96" s="230">
        <v>40013771</v>
      </c>
      <c r="Q96" s="191"/>
      <c r="R96" s="218">
        <v>40013771</v>
      </c>
      <c r="S96" s="192"/>
      <c r="T96" s="218">
        <v>22869840</v>
      </c>
    </row>
    <row r="97" spans="1:20" ht="12.75">
      <c r="A97" s="177" t="s">
        <v>533</v>
      </c>
      <c r="B97" s="178">
        <v>88</v>
      </c>
      <c r="C97" s="218">
        <v>50236853</v>
      </c>
      <c r="D97" s="218">
        <v>52493985</v>
      </c>
      <c r="E97" s="218">
        <v>0</v>
      </c>
      <c r="F97" s="218">
        <v>0</v>
      </c>
      <c r="G97" s="218">
        <v>4352287</v>
      </c>
      <c r="H97" s="218">
        <v>45990719</v>
      </c>
      <c r="I97" s="218">
        <v>48141698</v>
      </c>
      <c r="J97" s="218">
        <v>54672072</v>
      </c>
      <c r="K97" s="218">
        <v>0</v>
      </c>
      <c r="L97" s="218">
        <v>4461094</v>
      </c>
      <c r="M97" s="218">
        <v>50210978</v>
      </c>
      <c r="N97" s="191"/>
      <c r="O97" s="218">
        <v>84430584</v>
      </c>
      <c r="P97" s="230">
        <v>88620545</v>
      </c>
      <c r="Q97" s="191"/>
      <c r="R97" s="218">
        <v>88620545</v>
      </c>
      <c r="S97" s="192"/>
      <c r="T97" s="218">
        <v>50210978</v>
      </c>
    </row>
    <row r="98" spans="1:20" ht="12.75">
      <c r="A98" s="177" t="s">
        <v>534</v>
      </c>
      <c r="B98" s="178">
        <v>89</v>
      </c>
      <c r="C98" s="218">
        <v>25494740</v>
      </c>
      <c r="D98" s="218">
        <v>26570454</v>
      </c>
      <c r="E98" s="218">
        <v>820000</v>
      </c>
      <c r="F98" s="218">
        <v>0</v>
      </c>
      <c r="G98" s="218">
        <v>6144799</v>
      </c>
      <c r="H98" s="218">
        <v>19499814</v>
      </c>
      <c r="I98" s="218">
        <v>20425655</v>
      </c>
      <c r="J98" s="218">
        <v>27655464</v>
      </c>
      <c r="K98" s="218">
        <v>0</v>
      </c>
      <c r="L98" s="218">
        <v>6298419</v>
      </c>
      <c r="M98" s="218">
        <v>21357045</v>
      </c>
      <c r="N98" s="191"/>
      <c r="O98" s="218">
        <v>206306386</v>
      </c>
      <c r="P98" s="230">
        <v>222145231</v>
      </c>
      <c r="Q98" s="191"/>
      <c r="R98" s="218">
        <v>222145231</v>
      </c>
      <c r="S98" s="192"/>
      <c r="T98" s="218">
        <v>21357045</v>
      </c>
    </row>
    <row r="99" spans="1:20" ht="12.75">
      <c r="A99" s="177" t="s">
        <v>535</v>
      </c>
      <c r="B99" s="178">
        <v>90</v>
      </c>
      <c r="C99" s="218">
        <v>4075632</v>
      </c>
      <c r="D99" s="218">
        <v>4209885</v>
      </c>
      <c r="E99" s="218">
        <v>0</v>
      </c>
      <c r="F99" s="218">
        <v>0</v>
      </c>
      <c r="G99" s="218">
        <v>0</v>
      </c>
      <c r="H99" s="218">
        <v>4075632</v>
      </c>
      <c r="I99" s="218">
        <v>4209885</v>
      </c>
      <c r="J99" s="218">
        <v>4349391</v>
      </c>
      <c r="K99" s="218">
        <v>0</v>
      </c>
      <c r="L99" s="218">
        <v>0</v>
      </c>
      <c r="M99" s="218">
        <v>4349391</v>
      </c>
      <c r="N99" s="191"/>
      <c r="O99" s="218">
        <v>9871536</v>
      </c>
      <c r="P99" s="230">
        <v>10261544</v>
      </c>
      <c r="Q99" s="191"/>
      <c r="R99" s="218">
        <v>10261544</v>
      </c>
      <c r="S99" s="192"/>
      <c r="T99" s="218">
        <v>4349391</v>
      </c>
    </row>
    <row r="100" spans="1:20" ht="12.75">
      <c r="A100" s="177" t="s">
        <v>536</v>
      </c>
      <c r="B100" s="178">
        <v>91</v>
      </c>
      <c r="C100" s="218">
        <v>9444803</v>
      </c>
      <c r="D100" s="218">
        <v>9689539</v>
      </c>
      <c r="E100" s="218">
        <v>0</v>
      </c>
      <c r="F100" s="218">
        <v>0</v>
      </c>
      <c r="G100" s="218">
        <v>0</v>
      </c>
      <c r="H100" s="218">
        <v>9444803</v>
      </c>
      <c r="I100" s="218">
        <v>9689539</v>
      </c>
      <c r="J100" s="218">
        <v>10620755</v>
      </c>
      <c r="K100" s="218">
        <v>0</v>
      </c>
      <c r="L100" s="218">
        <v>0</v>
      </c>
      <c r="M100" s="218">
        <v>10620755</v>
      </c>
      <c r="N100" s="191"/>
      <c r="O100" s="218">
        <v>22000562</v>
      </c>
      <c r="P100" s="230">
        <v>23477253</v>
      </c>
      <c r="Q100" s="191"/>
      <c r="R100" s="218">
        <v>23477253</v>
      </c>
      <c r="S100" s="192"/>
      <c r="T100" s="218">
        <v>10620755</v>
      </c>
    </row>
    <row r="101" spans="1:20" ht="12.75">
      <c r="A101" s="177" t="s">
        <v>537</v>
      </c>
      <c r="B101" s="178">
        <v>92</v>
      </c>
      <c r="C101" s="218">
        <v>11476838</v>
      </c>
      <c r="D101" s="218">
        <v>11850598</v>
      </c>
      <c r="E101" s="218">
        <v>0</v>
      </c>
      <c r="F101" s="218">
        <v>0</v>
      </c>
      <c r="G101" s="218">
        <v>2596219</v>
      </c>
      <c r="H101" s="218">
        <v>8943941</v>
      </c>
      <c r="I101" s="218">
        <v>9254379</v>
      </c>
      <c r="J101" s="218">
        <v>12240486</v>
      </c>
      <c r="K101" s="218">
        <v>0</v>
      </c>
      <c r="L101" s="218">
        <v>2661124</v>
      </c>
      <c r="M101" s="218">
        <v>9579362</v>
      </c>
      <c r="N101" s="191"/>
      <c r="O101" s="218">
        <v>20467211</v>
      </c>
      <c r="P101" s="230">
        <v>21647234</v>
      </c>
      <c r="Q101" s="191"/>
      <c r="R101" s="218">
        <v>21647234</v>
      </c>
      <c r="S101" s="192"/>
      <c r="T101" s="218">
        <v>9579362</v>
      </c>
    </row>
    <row r="102" spans="1:20" ht="12.75">
      <c r="A102" s="177" t="s">
        <v>538</v>
      </c>
      <c r="B102" s="178">
        <v>93</v>
      </c>
      <c r="C102" s="218">
        <v>104642418</v>
      </c>
      <c r="D102" s="218">
        <v>110457822</v>
      </c>
      <c r="E102" s="218">
        <v>0</v>
      </c>
      <c r="F102" s="218">
        <v>0</v>
      </c>
      <c r="G102" s="218">
        <v>0</v>
      </c>
      <c r="H102" s="218">
        <v>104642418</v>
      </c>
      <c r="I102" s="218">
        <v>110457822</v>
      </c>
      <c r="J102" s="218">
        <v>136743488</v>
      </c>
      <c r="K102" s="218">
        <v>0</v>
      </c>
      <c r="L102" s="218">
        <v>0</v>
      </c>
      <c r="M102" s="218">
        <v>136743488</v>
      </c>
      <c r="N102" s="191"/>
      <c r="O102" s="218">
        <v>133010702</v>
      </c>
      <c r="P102" s="230">
        <v>164013039</v>
      </c>
      <c r="Q102" s="191"/>
      <c r="R102" s="218">
        <v>164013039</v>
      </c>
      <c r="S102" s="192"/>
      <c r="T102" s="218">
        <v>136743488</v>
      </c>
    </row>
    <row r="103" spans="1:20" ht="12.75">
      <c r="A103" s="177" t="s">
        <v>539</v>
      </c>
      <c r="B103" s="178">
        <v>94</v>
      </c>
      <c r="C103" s="218">
        <v>25653486</v>
      </c>
      <c r="D103" s="218">
        <v>26676342</v>
      </c>
      <c r="E103" s="218">
        <v>0</v>
      </c>
      <c r="F103" s="218">
        <v>0</v>
      </c>
      <c r="G103" s="218">
        <v>0</v>
      </c>
      <c r="H103" s="218">
        <v>25653486</v>
      </c>
      <c r="I103" s="218">
        <v>26676342</v>
      </c>
      <c r="J103" s="218">
        <v>27566372</v>
      </c>
      <c r="K103" s="218">
        <v>0</v>
      </c>
      <c r="L103" s="218">
        <v>0</v>
      </c>
      <c r="M103" s="218">
        <v>27566372</v>
      </c>
      <c r="N103" s="191"/>
      <c r="O103" s="218">
        <v>51177932</v>
      </c>
      <c r="P103" s="230">
        <v>53421027</v>
      </c>
      <c r="Q103" s="191"/>
      <c r="R103" s="218">
        <v>53421027</v>
      </c>
      <c r="S103" s="192"/>
      <c r="T103" s="218">
        <v>27566372</v>
      </c>
    </row>
    <row r="104" spans="1:20" ht="12.75">
      <c r="A104" s="177" t="s">
        <v>540</v>
      </c>
      <c r="B104" s="178">
        <v>95</v>
      </c>
      <c r="C104" s="218">
        <v>93644049</v>
      </c>
      <c r="D104" s="218">
        <v>97454740</v>
      </c>
      <c r="E104" s="218">
        <v>0</v>
      </c>
      <c r="F104" s="218">
        <v>0</v>
      </c>
      <c r="G104" s="218">
        <v>0</v>
      </c>
      <c r="H104" s="218">
        <v>93644049</v>
      </c>
      <c r="I104" s="218">
        <v>97454740</v>
      </c>
      <c r="J104" s="218">
        <v>102122896</v>
      </c>
      <c r="K104" s="218">
        <v>0</v>
      </c>
      <c r="L104" s="218">
        <v>0</v>
      </c>
      <c r="M104" s="218">
        <v>102122896</v>
      </c>
      <c r="N104" s="191"/>
      <c r="O104" s="218">
        <v>133024607</v>
      </c>
      <c r="P104" s="230">
        <v>139947903</v>
      </c>
      <c r="Q104" s="191"/>
      <c r="R104" s="218">
        <v>139947903</v>
      </c>
      <c r="S104" s="192"/>
      <c r="T104" s="218">
        <v>102122896</v>
      </c>
    </row>
    <row r="105" spans="1:20" ht="12.75">
      <c r="A105" s="177" t="s">
        <v>541</v>
      </c>
      <c r="B105" s="178">
        <v>96</v>
      </c>
      <c r="C105" s="218">
        <v>87481370</v>
      </c>
      <c r="D105" s="218">
        <v>90621629</v>
      </c>
      <c r="E105" s="218">
        <v>0</v>
      </c>
      <c r="F105" s="218">
        <v>0</v>
      </c>
      <c r="G105" s="218">
        <v>1566679</v>
      </c>
      <c r="H105" s="218">
        <v>85952903</v>
      </c>
      <c r="I105" s="218">
        <v>89054950</v>
      </c>
      <c r="J105" s="218">
        <v>93670897</v>
      </c>
      <c r="K105" s="218">
        <v>0</v>
      </c>
      <c r="L105" s="218">
        <v>1605846</v>
      </c>
      <c r="M105" s="218">
        <v>92065051</v>
      </c>
      <c r="N105" s="191"/>
      <c r="O105" s="218">
        <v>290459790</v>
      </c>
      <c r="P105" s="230">
        <v>301262560</v>
      </c>
      <c r="Q105" s="191"/>
      <c r="R105" s="218">
        <v>301262560</v>
      </c>
      <c r="S105" s="192"/>
      <c r="T105" s="218">
        <v>92065051</v>
      </c>
    </row>
    <row r="106" spans="1:20" ht="12.75">
      <c r="A106" s="177" t="s">
        <v>542</v>
      </c>
      <c r="B106" s="178">
        <v>97</v>
      </c>
      <c r="C106" s="218">
        <v>49602326</v>
      </c>
      <c r="D106" s="218">
        <v>51485090</v>
      </c>
      <c r="E106" s="218">
        <v>0</v>
      </c>
      <c r="F106" s="218">
        <v>0</v>
      </c>
      <c r="G106" s="218">
        <v>0</v>
      </c>
      <c r="H106" s="218">
        <v>49602326</v>
      </c>
      <c r="I106" s="218">
        <v>51485090</v>
      </c>
      <c r="J106" s="218">
        <v>53682908</v>
      </c>
      <c r="K106" s="218">
        <v>0</v>
      </c>
      <c r="L106" s="218">
        <v>0</v>
      </c>
      <c r="M106" s="218">
        <v>53682908</v>
      </c>
      <c r="N106" s="191"/>
      <c r="O106" s="218">
        <v>59144610</v>
      </c>
      <c r="P106" s="230">
        <v>64389824</v>
      </c>
      <c r="Q106" s="191"/>
      <c r="R106" s="218">
        <v>64389824</v>
      </c>
      <c r="S106" s="192"/>
      <c r="T106" s="218">
        <v>53682908</v>
      </c>
    </row>
    <row r="107" spans="1:20" ht="12.75">
      <c r="A107" s="177" t="s">
        <v>543</v>
      </c>
      <c r="B107" s="178">
        <v>98</v>
      </c>
      <c r="C107" s="218">
        <v>2353571</v>
      </c>
      <c r="D107" s="218">
        <v>2421013</v>
      </c>
      <c r="E107" s="218">
        <v>0</v>
      </c>
      <c r="F107" s="218">
        <v>0</v>
      </c>
      <c r="G107" s="218">
        <v>262415</v>
      </c>
      <c r="H107" s="218">
        <v>2097556</v>
      </c>
      <c r="I107" s="218">
        <v>2158598</v>
      </c>
      <c r="J107" s="218">
        <v>0</v>
      </c>
      <c r="K107" s="218">
        <v>0</v>
      </c>
      <c r="L107" s="218">
        <v>268975</v>
      </c>
      <c r="M107" s="218">
        <v>0</v>
      </c>
      <c r="N107" s="191"/>
      <c r="O107" s="218">
        <v>3037825</v>
      </c>
      <c r="P107" s="230">
        <v>0</v>
      </c>
      <c r="Q107" s="191"/>
      <c r="R107" s="218">
        <v>3037825</v>
      </c>
      <c r="S107" s="192"/>
      <c r="T107" s="218">
        <v>2221629</v>
      </c>
    </row>
    <row r="108" spans="1:20" ht="12.75">
      <c r="A108" s="177" t="s">
        <v>544</v>
      </c>
      <c r="B108" s="178">
        <v>99</v>
      </c>
      <c r="C108" s="218">
        <v>42582722</v>
      </c>
      <c r="D108" s="218">
        <v>45237199</v>
      </c>
      <c r="E108" s="218">
        <v>0</v>
      </c>
      <c r="F108" s="218">
        <v>0</v>
      </c>
      <c r="G108" s="218">
        <v>0</v>
      </c>
      <c r="H108" s="218">
        <v>42582722</v>
      </c>
      <c r="I108" s="218">
        <v>45237199</v>
      </c>
      <c r="J108" s="218">
        <v>47576229</v>
      </c>
      <c r="K108" s="218">
        <v>0</v>
      </c>
      <c r="L108" s="218">
        <v>0</v>
      </c>
      <c r="M108" s="218">
        <v>47576229</v>
      </c>
      <c r="N108" s="191"/>
      <c r="O108" s="218">
        <v>77497520</v>
      </c>
      <c r="P108" s="230">
        <v>80192124</v>
      </c>
      <c r="Q108" s="191"/>
      <c r="R108" s="218">
        <v>80192124</v>
      </c>
      <c r="S108" s="192"/>
      <c r="T108" s="218">
        <v>47576229</v>
      </c>
    </row>
    <row r="109" spans="1:20" ht="12.75">
      <c r="A109" s="177" t="s">
        <v>545</v>
      </c>
      <c r="B109" s="178">
        <v>100</v>
      </c>
      <c r="C109" s="218">
        <v>192958754</v>
      </c>
      <c r="D109" s="218">
        <v>200985321</v>
      </c>
      <c r="E109" s="218">
        <v>0</v>
      </c>
      <c r="F109" s="218">
        <v>0</v>
      </c>
      <c r="G109" s="218">
        <v>10135600</v>
      </c>
      <c r="H109" s="218">
        <v>183070364</v>
      </c>
      <c r="I109" s="218">
        <v>190849721</v>
      </c>
      <c r="J109" s="218">
        <v>209234446</v>
      </c>
      <c r="K109" s="218">
        <v>0</v>
      </c>
      <c r="L109" s="218">
        <v>10388990</v>
      </c>
      <c r="M109" s="218">
        <v>198845456</v>
      </c>
      <c r="N109" s="191"/>
      <c r="O109" s="218">
        <v>226333709</v>
      </c>
      <c r="P109" s="230">
        <v>244695406</v>
      </c>
      <c r="Q109" s="191"/>
      <c r="R109" s="218">
        <v>244695406</v>
      </c>
      <c r="S109" s="192"/>
      <c r="T109" s="218">
        <v>198845456</v>
      </c>
    </row>
    <row r="110" spans="1:20" ht="12.75">
      <c r="A110" s="177" t="s">
        <v>546</v>
      </c>
      <c r="B110" s="178">
        <v>101</v>
      </c>
      <c r="C110" s="218">
        <v>67013107</v>
      </c>
      <c r="D110" s="218">
        <v>70168037</v>
      </c>
      <c r="E110" s="218">
        <v>0</v>
      </c>
      <c r="F110" s="218">
        <v>0</v>
      </c>
      <c r="G110" s="218">
        <v>3371929</v>
      </c>
      <c r="H110" s="218">
        <v>63723420</v>
      </c>
      <c r="I110" s="218">
        <v>66796108</v>
      </c>
      <c r="J110" s="218">
        <v>73437716</v>
      </c>
      <c r="K110" s="218">
        <v>0</v>
      </c>
      <c r="L110" s="218">
        <v>3456227</v>
      </c>
      <c r="M110" s="218">
        <v>69981489</v>
      </c>
      <c r="N110" s="191"/>
      <c r="O110" s="218">
        <v>126363660</v>
      </c>
      <c r="P110" s="230">
        <v>131844518</v>
      </c>
      <c r="Q110" s="191"/>
      <c r="R110" s="218">
        <v>131844518</v>
      </c>
      <c r="S110" s="192"/>
      <c r="T110" s="218">
        <v>69981489</v>
      </c>
    </row>
    <row r="111" spans="1:20" ht="12.75">
      <c r="A111" s="177" t="s">
        <v>547</v>
      </c>
      <c r="B111" s="178">
        <v>102</v>
      </c>
      <c r="C111" s="218">
        <v>18459630</v>
      </c>
      <c r="D111" s="218">
        <v>19501997</v>
      </c>
      <c r="E111" s="218">
        <v>0</v>
      </c>
      <c r="F111" s="218">
        <v>0</v>
      </c>
      <c r="G111" s="218">
        <v>0</v>
      </c>
      <c r="H111" s="218">
        <v>18459630</v>
      </c>
      <c r="I111" s="218">
        <v>19501997</v>
      </c>
      <c r="J111" s="218">
        <v>20288107</v>
      </c>
      <c r="K111" s="218">
        <v>0</v>
      </c>
      <c r="L111" s="218">
        <v>0</v>
      </c>
      <c r="M111" s="218">
        <v>20288107</v>
      </c>
      <c r="N111" s="191"/>
      <c r="O111" s="218">
        <v>32968903</v>
      </c>
      <c r="P111" s="230">
        <v>34827782</v>
      </c>
      <c r="Q111" s="191"/>
      <c r="R111" s="218">
        <v>34827782</v>
      </c>
      <c r="S111" s="192"/>
      <c r="T111" s="218">
        <v>20288107</v>
      </c>
    </row>
    <row r="112" spans="1:20" ht="12.75">
      <c r="A112" s="177" t="s">
        <v>548</v>
      </c>
      <c r="B112" s="178">
        <v>103</v>
      </c>
      <c r="C112" s="218">
        <v>24781672</v>
      </c>
      <c r="D112" s="218">
        <v>25888215</v>
      </c>
      <c r="E112" s="218">
        <v>0</v>
      </c>
      <c r="F112" s="218">
        <v>0</v>
      </c>
      <c r="G112" s="218">
        <v>0</v>
      </c>
      <c r="H112" s="218">
        <v>24781672</v>
      </c>
      <c r="I112" s="218">
        <v>25888215</v>
      </c>
      <c r="J112" s="218">
        <v>27018062</v>
      </c>
      <c r="K112" s="218">
        <v>0</v>
      </c>
      <c r="L112" s="218">
        <v>0</v>
      </c>
      <c r="M112" s="218">
        <v>27018062</v>
      </c>
      <c r="N112" s="191"/>
      <c r="O112" s="218">
        <v>31147013</v>
      </c>
      <c r="P112" s="230">
        <v>33434945</v>
      </c>
      <c r="Q112" s="191"/>
      <c r="R112" s="218">
        <v>33434945</v>
      </c>
      <c r="S112" s="192"/>
      <c r="T112" s="218">
        <v>27018062</v>
      </c>
    </row>
    <row r="113" spans="1:20" ht="12.75">
      <c r="A113" s="177" t="s">
        <v>549</v>
      </c>
      <c r="B113" s="178">
        <v>104</v>
      </c>
      <c r="C113" s="218">
        <v>3814195</v>
      </c>
      <c r="D113" s="218">
        <v>4048826</v>
      </c>
      <c r="E113" s="218">
        <v>0</v>
      </c>
      <c r="F113" s="218">
        <v>110000</v>
      </c>
      <c r="G113" s="218">
        <v>1298764</v>
      </c>
      <c r="H113" s="218">
        <v>2654425</v>
      </c>
      <c r="I113" s="218">
        <v>2750062</v>
      </c>
      <c r="J113" s="218">
        <v>4504499</v>
      </c>
      <c r="K113" s="218">
        <v>110000</v>
      </c>
      <c r="L113" s="218">
        <v>1441233</v>
      </c>
      <c r="M113" s="218">
        <v>3063266</v>
      </c>
      <c r="N113" s="191"/>
      <c r="O113" s="218">
        <v>18746147</v>
      </c>
      <c r="P113" s="230">
        <v>18645091</v>
      </c>
      <c r="Q113" s="191"/>
      <c r="R113" s="218">
        <v>18645091</v>
      </c>
      <c r="S113" s="192"/>
      <c r="T113" s="218">
        <v>3063266</v>
      </c>
    </row>
    <row r="114" spans="1:20" ht="12.75">
      <c r="A114" s="177" t="s">
        <v>550</v>
      </c>
      <c r="B114" s="178">
        <v>105</v>
      </c>
      <c r="C114" s="218">
        <v>17183255</v>
      </c>
      <c r="D114" s="218">
        <v>17932673</v>
      </c>
      <c r="E114" s="218">
        <v>0</v>
      </c>
      <c r="F114" s="218">
        <v>0</v>
      </c>
      <c r="G114" s="218">
        <v>1475291</v>
      </c>
      <c r="H114" s="218">
        <v>15743947</v>
      </c>
      <c r="I114" s="218">
        <v>16457382</v>
      </c>
      <c r="J114" s="218">
        <v>18646207</v>
      </c>
      <c r="K114" s="218">
        <v>0</v>
      </c>
      <c r="L114" s="218">
        <v>1512173</v>
      </c>
      <c r="M114" s="218">
        <v>17134034</v>
      </c>
      <c r="N114" s="191"/>
      <c r="O114" s="218">
        <v>32026232</v>
      </c>
      <c r="P114" s="230">
        <v>32980819</v>
      </c>
      <c r="Q114" s="191"/>
      <c r="R114" s="218">
        <v>32980819</v>
      </c>
      <c r="S114" s="192"/>
      <c r="T114" s="218">
        <v>17134034</v>
      </c>
    </row>
    <row r="115" spans="1:20" ht="12.75">
      <c r="A115" s="177" t="s">
        <v>551</v>
      </c>
      <c r="B115" s="178">
        <v>106</v>
      </c>
      <c r="C115" s="218">
        <v>2648098</v>
      </c>
      <c r="D115" s="218">
        <v>2747123</v>
      </c>
      <c r="E115" s="218">
        <v>0</v>
      </c>
      <c r="F115" s="218">
        <v>0</v>
      </c>
      <c r="G115" s="218">
        <v>194296</v>
      </c>
      <c r="H115" s="218">
        <v>2458541</v>
      </c>
      <c r="I115" s="218">
        <v>2552827</v>
      </c>
      <c r="J115" s="218">
        <v>0</v>
      </c>
      <c r="K115" s="218">
        <v>0</v>
      </c>
      <c r="L115" s="218">
        <v>199153</v>
      </c>
      <c r="M115" s="218">
        <v>0</v>
      </c>
      <c r="N115" s="191"/>
      <c r="O115" s="218">
        <v>3851560</v>
      </c>
      <c r="P115" s="230">
        <v>0</v>
      </c>
      <c r="Q115" s="191"/>
      <c r="R115" s="218">
        <v>3851560</v>
      </c>
      <c r="S115" s="192"/>
      <c r="T115" s="218">
        <v>2677660</v>
      </c>
    </row>
    <row r="116" spans="1:20" ht="12.75">
      <c r="A116" s="177" t="s">
        <v>552</v>
      </c>
      <c r="B116" s="178">
        <v>107</v>
      </c>
      <c r="C116" s="218">
        <v>73445650</v>
      </c>
      <c r="D116" s="218">
        <v>76265313</v>
      </c>
      <c r="E116" s="218">
        <v>0</v>
      </c>
      <c r="F116" s="218">
        <v>0</v>
      </c>
      <c r="G116" s="218">
        <v>0</v>
      </c>
      <c r="H116" s="218">
        <v>73445650</v>
      </c>
      <c r="I116" s="218">
        <v>76265313</v>
      </c>
      <c r="J116" s="218">
        <v>79051706</v>
      </c>
      <c r="K116" s="218">
        <v>0</v>
      </c>
      <c r="L116" s="218">
        <v>0</v>
      </c>
      <c r="M116" s="218">
        <v>79051706</v>
      </c>
      <c r="N116" s="191"/>
      <c r="O116" s="218">
        <v>156685004</v>
      </c>
      <c r="P116" s="230">
        <v>165351430</v>
      </c>
      <c r="Q116" s="191"/>
      <c r="R116" s="218">
        <v>165351430</v>
      </c>
      <c r="S116" s="192"/>
      <c r="T116" s="218">
        <v>79051706</v>
      </c>
    </row>
    <row r="117" spans="1:20" ht="12.75">
      <c r="A117" s="177" t="s">
        <v>553</v>
      </c>
      <c r="B117" s="178">
        <v>108</v>
      </c>
      <c r="C117" s="218">
        <v>2183303</v>
      </c>
      <c r="D117" s="218">
        <v>2282872</v>
      </c>
      <c r="E117" s="218">
        <v>0</v>
      </c>
      <c r="F117" s="218">
        <v>0</v>
      </c>
      <c r="G117" s="218">
        <v>0</v>
      </c>
      <c r="H117" s="218">
        <v>2183303</v>
      </c>
      <c r="I117" s="218">
        <v>2282872</v>
      </c>
      <c r="J117" s="218">
        <v>2361373</v>
      </c>
      <c r="K117" s="218">
        <v>0</v>
      </c>
      <c r="L117" s="218">
        <v>0</v>
      </c>
      <c r="M117" s="218">
        <v>2361373</v>
      </c>
      <c r="N117" s="191"/>
      <c r="O117" s="218">
        <v>3630747</v>
      </c>
      <c r="P117" s="230">
        <v>4047711</v>
      </c>
      <c r="Q117" s="191"/>
      <c r="R117" s="218">
        <v>4047711</v>
      </c>
      <c r="S117" s="192"/>
      <c r="T117" s="218">
        <v>2361373</v>
      </c>
    </row>
    <row r="118" spans="1:20" ht="12.75">
      <c r="A118" s="177" t="s">
        <v>554</v>
      </c>
      <c r="B118" s="178">
        <v>109</v>
      </c>
      <c r="C118" s="218">
        <v>679689</v>
      </c>
      <c r="D118" s="218">
        <v>699602</v>
      </c>
      <c r="E118" s="218">
        <v>0</v>
      </c>
      <c r="F118" s="218">
        <v>0</v>
      </c>
      <c r="G118" s="218">
        <v>203840</v>
      </c>
      <c r="H118" s="218">
        <v>480821</v>
      </c>
      <c r="I118" s="218">
        <v>495762</v>
      </c>
      <c r="J118" s="218">
        <v>0</v>
      </c>
      <c r="K118" s="218">
        <v>0</v>
      </c>
      <c r="L118" s="218">
        <v>208936</v>
      </c>
      <c r="M118" s="218">
        <v>0</v>
      </c>
      <c r="N118" s="191"/>
      <c r="O118" s="218">
        <v>5792886</v>
      </c>
      <c r="P118" s="230">
        <v>0</v>
      </c>
      <c r="Q118" s="191"/>
      <c r="R118" s="218">
        <v>5792886</v>
      </c>
      <c r="S118" s="192"/>
      <c r="T118" s="218">
        <v>509346</v>
      </c>
    </row>
    <row r="119" spans="1:20" ht="12.75">
      <c r="A119" s="177" t="s">
        <v>555</v>
      </c>
      <c r="B119" s="178">
        <v>110</v>
      </c>
      <c r="C119" s="218">
        <v>34426844</v>
      </c>
      <c r="D119" s="218">
        <v>36005923</v>
      </c>
      <c r="E119" s="218">
        <v>0</v>
      </c>
      <c r="F119" s="218">
        <v>0</v>
      </c>
      <c r="G119" s="218">
        <v>2153781</v>
      </c>
      <c r="H119" s="218">
        <v>32325594</v>
      </c>
      <c r="I119" s="218">
        <v>33852142</v>
      </c>
      <c r="J119" s="218">
        <v>37515491</v>
      </c>
      <c r="K119" s="218">
        <v>0</v>
      </c>
      <c r="L119" s="218">
        <v>2207626</v>
      </c>
      <c r="M119" s="218">
        <v>35307865</v>
      </c>
      <c r="N119" s="191"/>
      <c r="O119" s="218">
        <v>60819003</v>
      </c>
      <c r="P119" s="230">
        <v>63304668</v>
      </c>
      <c r="Q119" s="191"/>
      <c r="R119" s="218">
        <v>63304668</v>
      </c>
      <c r="S119" s="192"/>
      <c r="T119" s="218">
        <v>35307865</v>
      </c>
    </row>
    <row r="120" spans="1:20" ht="12.75">
      <c r="A120" s="177" t="s">
        <v>556</v>
      </c>
      <c r="B120" s="178">
        <v>111</v>
      </c>
      <c r="C120" s="218">
        <v>11215226</v>
      </c>
      <c r="D120" s="218">
        <v>11619470</v>
      </c>
      <c r="E120" s="218">
        <v>0</v>
      </c>
      <c r="F120" s="218">
        <v>-30000</v>
      </c>
      <c r="G120" s="218">
        <v>1138433</v>
      </c>
      <c r="H120" s="218">
        <v>10075291</v>
      </c>
      <c r="I120" s="218">
        <v>10481037</v>
      </c>
      <c r="J120" s="218">
        <v>12113372</v>
      </c>
      <c r="K120" s="218">
        <v>-30000</v>
      </c>
      <c r="L120" s="218">
        <v>1136894</v>
      </c>
      <c r="M120" s="218">
        <v>10976478</v>
      </c>
      <c r="N120" s="191"/>
      <c r="O120" s="218">
        <v>15580489</v>
      </c>
      <c r="P120" s="230">
        <v>16680538</v>
      </c>
      <c r="Q120" s="191"/>
      <c r="R120" s="218">
        <v>16680538</v>
      </c>
      <c r="S120" s="192"/>
      <c r="T120" s="218">
        <v>10976478</v>
      </c>
    </row>
    <row r="121" spans="1:20" ht="12.75">
      <c r="A121" s="177" t="s">
        <v>557</v>
      </c>
      <c r="B121" s="178">
        <v>112</v>
      </c>
      <c r="C121" s="218">
        <v>3074796</v>
      </c>
      <c r="D121" s="218">
        <v>3167565</v>
      </c>
      <c r="E121" s="218">
        <v>0</v>
      </c>
      <c r="F121" s="218">
        <v>0</v>
      </c>
      <c r="G121" s="218">
        <v>0</v>
      </c>
      <c r="H121" s="218">
        <v>3074796</v>
      </c>
      <c r="I121" s="218">
        <v>3167565</v>
      </c>
      <c r="J121" s="218">
        <v>3261763</v>
      </c>
      <c r="K121" s="218">
        <v>0</v>
      </c>
      <c r="L121" s="218">
        <v>0</v>
      </c>
      <c r="M121" s="218">
        <v>3261763</v>
      </c>
      <c r="N121" s="191"/>
      <c r="O121" s="218">
        <v>4887628</v>
      </c>
      <c r="P121" s="230">
        <v>4933818</v>
      </c>
      <c r="Q121" s="191"/>
      <c r="R121" s="218">
        <v>4933818</v>
      </c>
      <c r="S121" s="192"/>
      <c r="T121" s="218">
        <v>3261763</v>
      </c>
    </row>
    <row r="122" spans="1:20" ht="12.75">
      <c r="A122" s="177" t="s">
        <v>558</v>
      </c>
      <c r="B122" s="178">
        <v>113</v>
      </c>
      <c r="C122" s="218">
        <v>20877814</v>
      </c>
      <c r="D122" s="218">
        <v>21717815</v>
      </c>
      <c r="E122" s="218">
        <v>0</v>
      </c>
      <c r="F122" s="218">
        <v>0</v>
      </c>
      <c r="G122" s="218">
        <v>0</v>
      </c>
      <c r="H122" s="218">
        <v>20877814</v>
      </c>
      <c r="I122" s="218">
        <v>21717815</v>
      </c>
      <c r="J122" s="218">
        <v>22803152</v>
      </c>
      <c r="K122" s="218">
        <v>0</v>
      </c>
      <c r="L122" s="218">
        <v>0</v>
      </c>
      <c r="M122" s="218">
        <v>22803152</v>
      </c>
      <c r="N122" s="191"/>
      <c r="O122" s="218">
        <v>36005494</v>
      </c>
      <c r="P122" s="230">
        <v>37374362</v>
      </c>
      <c r="Q122" s="191"/>
      <c r="R122" s="218">
        <v>37374362</v>
      </c>
      <c r="S122" s="192"/>
      <c r="T122" s="218">
        <v>22803152</v>
      </c>
    </row>
    <row r="123" spans="1:20" ht="12.75">
      <c r="A123" s="177" t="s">
        <v>559</v>
      </c>
      <c r="B123" s="178">
        <v>114</v>
      </c>
      <c r="C123" s="218">
        <v>31550523</v>
      </c>
      <c r="D123" s="218">
        <v>33175019</v>
      </c>
      <c r="E123" s="218">
        <v>0</v>
      </c>
      <c r="F123" s="218">
        <v>0</v>
      </c>
      <c r="G123" s="218">
        <v>0</v>
      </c>
      <c r="H123" s="218">
        <v>31550523</v>
      </c>
      <c r="I123" s="218">
        <v>33175019</v>
      </c>
      <c r="J123" s="218">
        <v>34278055</v>
      </c>
      <c r="K123" s="218">
        <v>0</v>
      </c>
      <c r="L123" s="218">
        <v>0</v>
      </c>
      <c r="M123" s="218">
        <v>34278055</v>
      </c>
      <c r="N123" s="191"/>
      <c r="O123" s="218">
        <v>35636076</v>
      </c>
      <c r="P123" s="230">
        <v>36922180</v>
      </c>
      <c r="Q123" s="191"/>
      <c r="R123" s="218">
        <v>36922180</v>
      </c>
      <c r="S123" s="192"/>
      <c r="T123" s="218">
        <v>34278055</v>
      </c>
    </row>
    <row r="124" spans="1:20" ht="12.75">
      <c r="A124" s="177" t="s">
        <v>560</v>
      </c>
      <c r="B124" s="178">
        <v>115</v>
      </c>
      <c r="C124" s="218">
        <v>28151493</v>
      </c>
      <c r="D124" s="218">
        <v>29360224</v>
      </c>
      <c r="E124" s="218">
        <v>0</v>
      </c>
      <c r="F124" s="218">
        <v>0</v>
      </c>
      <c r="G124" s="218">
        <v>3037637</v>
      </c>
      <c r="H124" s="218">
        <v>25187945</v>
      </c>
      <c r="I124" s="218">
        <v>26322587</v>
      </c>
      <c r="J124" s="218">
        <v>30650535</v>
      </c>
      <c r="K124" s="218">
        <v>0</v>
      </c>
      <c r="L124" s="218">
        <v>3113578</v>
      </c>
      <c r="M124" s="218">
        <v>27536957</v>
      </c>
      <c r="N124" s="191"/>
      <c r="O124" s="218">
        <v>41703345</v>
      </c>
      <c r="P124" s="230">
        <v>44656171</v>
      </c>
      <c r="Q124" s="191"/>
      <c r="R124" s="218">
        <v>44656171</v>
      </c>
      <c r="S124" s="192"/>
      <c r="T124" s="218">
        <v>27536957</v>
      </c>
    </row>
    <row r="125" spans="1:20" ht="12.75">
      <c r="A125" s="177" t="s">
        <v>561</v>
      </c>
      <c r="B125" s="178">
        <v>116</v>
      </c>
      <c r="C125" s="218">
        <v>12957902</v>
      </c>
      <c r="D125" s="218">
        <v>13441118</v>
      </c>
      <c r="E125" s="218">
        <v>0</v>
      </c>
      <c r="F125" s="218">
        <v>0</v>
      </c>
      <c r="G125" s="218">
        <v>2087953</v>
      </c>
      <c r="H125" s="218">
        <v>10920875</v>
      </c>
      <c r="I125" s="218">
        <v>11353165</v>
      </c>
      <c r="J125" s="218">
        <v>13917495</v>
      </c>
      <c r="K125" s="218">
        <v>0</v>
      </c>
      <c r="L125" s="218">
        <v>2140152</v>
      </c>
      <c r="M125" s="218">
        <v>11777343</v>
      </c>
      <c r="N125" s="191"/>
      <c r="O125" s="218">
        <v>23919333</v>
      </c>
      <c r="P125" s="230">
        <v>25336806</v>
      </c>
      <c r="Q125" s="191"/>
      <c r="R125" s="218">
        <v>25336806</v>
      </c>
      <c r="S125" s="192"/>
      <c r="T125" s="218">
        <v>11777343</v>
      </c>
    </row>
    <row r="126" spans="1:20" ht="12.75">
      <c r="A126" s="177" t="s">
        <v>562</v>
      </c>
      <c r="B126" s="178">
        <v>117</v>
      </c>
      <c r="C126" s="218">
        <v>10157691</v>
      </c>
      <c r="D126" s="218">
        <v>10576297</v>
      </c>
      <c r="E126" s="218">
        <v>0</v>
      </c>
      <c r="F126" s="218">
        <v>0</v>
      </c>
      <c r="G126" s="218">
        <v>0</v>
      </c>
      <c r="H126" s="218">
        <v>10157691</v>
      </c>
      <c r="I126" s="218">
        <v>10576297</v>
      </c>
      <c r="J126" s="218">
        <v>11032660</v>
      </c>
      <c r="K126" s="218">
        <v>0</v>
      </c>
      <c r="L126" s="218">
        <v>0</v>
      </c>
      <c r="M126" s="218">
        <v>11032660</v>
      </c>
      <c r="N126" s="191"/>
      <c r="O126" s="218">
        <v>24135347</v>
      </c>
      <c r="P126" s="230">
        <v>24542277</v>
      </c>
      <c r="Q126" s="191"/>
      <c r="R126" s="218">
        <v>24542277</v>
      </c>
      <c r="S126" s="192"/>
      <c r="T126" s="218">
        <v>11032660</v>
      </c>
    </row>
    <row r="127" spans="1:20" ht="12.75">
      <c r="A127" s="177" t="s">
        <v>563</v>
      </c>
      <c r="B127" s="178">
        <v>118</v>
      </c>
      <c r="C127" s="218">
        <v>15072182</v>
      </c>
      <c r="D127" s="218">
        <v>15617995</v>
      </c>
      <c r="E127" s="218">
        <v>0</v>
      </c>
      <c r="F127" s="218">
        <v>0</v>
      </c>
      <c r="G127" s="218">
        <v>906951</v>
      </c>
      <c r="H127" s="218">
        <v>14187352</v>
      </c>
      <c r="I127" s="218">
        <v>14711044</v>
      </c>
      <c r="J127" s="218">
        <v>16171864</v>
      </c>
      <c r="K127" s="218">
        <v>0</v>
      </c>
      <c r="L127" s="218">
        <v>929625</v>
      </c>
      <c r="M127" s="218">
        <v>15242239</v>
      </c>
      <c r="N127" s="191"/>
      <c r="O127" s="218">
        <v>22103245</v>
      </c>
      <c r="P127" s="230">
        <v>23556889</v>
      </c>
      <c r="Q127" s="191"/>
      <c r="R127" s="218">
        <v>23556889</v>
      </c>
      <c r="S127" s="192"/>
      <c r="T127" s="218">
        <v>15242239</v>
      </c>
    </row>
    <row r="128" spans="1:20" ht="12.75">
      <c r="A128" s="177" t="s">
        <v>564</v>
      </c>
      <c r="B128" s="178">
        <v>119</v>
      </c>
      <c r="C128" s="218">
        <v>26219976</v>
      </c>
      <c r="D128" s="218">
        <v>27198556</v>
      </c>
      <c r="E128" s="218">
        <v>0</v>
      </c>
      <c r="F128" s="218">
        <v>0</v>
      </c>
      <c r="G128" s="218">
        <v>6915672</v>
      </c>
      <c r="H128" s="218">
        <v>19472979</v>
      </c>
      <c r="I128" s="218">
        <v>20282884</v>
      </c>
      <c r="J128" s="218">
        <v>28024238</v>
      </c>
      <c r="K128" s="218">
        <v>0</v>
      </c>
      <c r="L128" s="218">
        <v>7088564</v>
      </c>
      <c r="M128" s="218">
        <v>20935674</v>
      </c>
      <c r="N128" s="191"/>
      <c r="O128" s="218">
        <v>39458752</v>
      </c>
      <c r="P128" s="230">
        <v>41742923</v>
      </c>
      <c r="Q128" s="191"/>
      <c r="R128" s="218">
        <v>41742923</v>
      </c>
      <c r="S128" s="192"/>
      <c r="T128" s="218">
        <v>20935674</v>
      </c>
    </row>
    <row r="129" spans="1:20" ht="12.75">
      <c r="A129" s="177" t="s">
        <v>565</v>
      </c>
      <c r="B129" s="178">
        <v>120</v>
      </c>
      <c r="C129" s="218">
        <v>10923139</v>
      </c>
      <c r="D129" s="218">
        <v>11649278</v>
      </c>
      <c r="E129" s="218">
        <v>0</v>
      </c>
      <c r="F129" s="218">
        <v>0</v>
      </c>
      <c r="G129" s="218">
        <v>0</v>
      </c>
      <c r="H129" s="218">
        <v>10923139</v>
      </c>
      <c r="I129" s="218">
        <v>11649278</v>
      </c>
      <c r="J129" s="218">
        <v>12082323</v>
      </c>
      <c r="K129" s="218">
        <v>0</v>
      </c>
      <c r="L129" s="218">
        <v>0</v>
      </c>
      <c r="M129" s="218">
        <v>12082323</v>
      </c>
      <c r="N129" s="191"/>
      <c r="O129" s="218">
        <v>15141466</v>
      </c>
      <c r="P129" s="230">
        <v>15610102</v>
      </c>
      <c r="Q129" s="191"/>
      <c r="R129" s="218">
        <v>15610102</v>
      </c>
      <c r="S129" s="192"/>
      <c r="T129" s="218">
        <v>12082323</v>
      </c>
    </row>
    <row r="130" spans="1:20" ht="12.75">
      <c r="A130" s="177" t="s">
        <v>566</v>
      </c>
      <c r="B130" s="178">
        <v>121</v>
      </c>
      <c r="C130" s="218">
        <v>2180512</v>
      </c>
      <c r="D130" s="218">
        <v>2281410</v>
      </c>
      <c r="E130" s="218">
        <v>0</v>
      </c>
      <c r="F130" s="218">
        <v>0</v>
      </c>
      <c r="G130" s="218">
        <v>0</v>
      </c>
      <c r="H130" s="218">
        <v>2180512</v>
      </c>
      <c r="I130" s="218">
        <v>2281410</v>
      </c>
      <c r="J130" s="218">
        <v>2348777</v>
      </c>
      <c r="K130" s="218">
        <v>0</v>
      </c>
      <c r="L130" s="218">
        <v>0</v>
      </c>
      <c r="M130" s="218">
        <v>2348777</v>
      </c>
      <c r="N130" s="191"/>
      <c r="O130" s="218">
        <v>7643383</v>
      </c>
      <c r="P130" s="230">
        <v>7576616</v>
      </c>
      <c r="Q130" s="191"/>
      <c r="R130" s="218">
        <v>7576616</v>
      </c>
      <c r="S130" s="192"/>
      <c r="T130" s="218">
        <v>2348777</v>
      </c>
    </row>
    <row r="131" spans="1:20" ht="12.75">
      <c r="A131" s="177" t="s">
        <v>567</v>
      </c>
      <c r="B131" s="178">
        <v>122</v>
      </c>
      <c r="C131" s="218">
        <v>38161303</v>
      </c>
      <c r="D131" s="218">
        <v>39600831</v>
      </c>
      <c r="E131" s="218">
        <v>0</v>
      </c>
      <c r="F131" s="218">
        <v>0</v>
      </c>
      <c r="G131" s="218">
        <v>1966657</v>
      </c>
      <c r="H131" s="218">
        <v>36242613</v>
      </c>
      <c r="I131" s="218">
        <v>37634174</v>
      </c>
      <c r="J131" s="218">
        <v>41275798</v>
      </c>
      <c r="K131" s="218">
        <v>0</v>
      </c>
      <c r="L131" s="218">
        <v>2015823</v>
      </c>
      <c r="M131" s="218">
        <v>39259975</v>
      </c>
      <c r="N131" s="191"/>
      <c r="O131" s="218">
        <v>65962371</v>
      </c>
      <c r="P131" s="230">
        <v>68678364</v>
      </c>
      <c r="Q131" s="191"/>
      <c r="R131" s="218">
        <v>68678364</v>
      </c>
      <c r="S131" s="192"/>
      <c r="T131" s="218">
        <v>39259975</v>
      </c>
    </row>
    <row r="132" spans="1:20" ht="12.75">
      <c r="A132" s="177" t="s">
        <v>568</v>
      </c>
      <c r="B132" s="178">
        <v>123</v>
      </c>
      <c r="C132" s="218">
        <v>18390443</v>
      </c>
      <c r="D132" s="218">
        <v>19240837</v>
      </c>
      <c r="E132" s="218">
        <v>0</v>
      </c>
      <c r="F132" s="218">
        <v>0</v>
      </c>
      <c r="G132" s="218">
        <v>832814</v>
      </c>
      <c r="H132" s="218">
        <v>17577942</v>
      </c>
      <c r="I132" s="218">
        <v>18408023</v>
      </c>
      <c r="J132" s="218">
        <v>20151661</v>
      </c>
      <c r="K132" s="218">
        <v>0</v>
      </c>
      <c r="L132" s="218">
        <v>853634</v>
      </c>
      <c r="M132" s="218">
        <v>19298027</v>
      </c>
      <c r="N132" s="191"/>
      <c r="O132" s="218">
        <v>31612503</v>
      </c>
      <c r="P132" s="230">
        <v>33327567</v>
      </c>
      <c r="Q132" s="191"/>
      <c r="R132" s="218">
        <v>33327567</v>
      </c>
      <c r="S132" s="192"/>
      <c r="T132" s="218">
        <v>19298027</v>
      </c>
    </row>
    <row r="133" spans="1:20" ht="12.75">
      <c r="A133" s="177" t="s">
        <v>569</v>
      </c>
      <c r="B133" s="178">
        <v>124</v>
      </c>
      <c r="C133" s="218">
        <v>3677514</v>
      </c>
      <c r="D133" s="218">
        <v>3811640</v>
      </c>
      <c r="E133" s="218">
        <v>0</v>
      </c>
      <c r="F133" s="218">
        <v>0</v>
      </c>
      <c r="G133" s="218">
        <v>0</v>
      </c>
      <c r="H133" s="218">
        <v>3677514</v>
      </c>
      <c r="I133" s="218">
        <v>3811640</v>
      </c>
      <c r="J133" s="218">
        <v>0</v>
      </c>
      <c r="K133" s="218">
        <v>0</v>
      </c>
      <c r="L133" s="218">
        <v>0</v>
      </c>
      <c r="M133" s="218">
        <v>0</v>
      </c>
      <c r="N133" s="191"/>
      <c r="O133" s="218">
        <v>5663112</v>
      </c>
      <c r="P133" s="230">
        <v>0</v>
      </c>
      <c r="Q133" s="191"/>
      <c r="R133" s="218">
        <v>5663112</v>
      </c>
      <c r="S133" s="192"/>
      <c r="T133" s="218">
        <v>3943904</v>
      </c>
    </row>
    <row r="134" spans="1:20" ht="12.75">
      <c r="A134" s="177" t="s">
        <v>570</v>
      </c>
      <c r="B134" s="178">
        <v>125</v>
      </c>
      <c r="C134" s="218">
        <v>18982563</v>
      </c>
      <c r="D134" s="218">
        <v>19615932</v>
      </c>
      <c r="E134" s="218">
        <v>0</v>
      </c>
      <c r="F134" s="218">
        <v>0</v>
      </c>
      <c r="G134" s="218">
        <v>4035514</v>
      </c>
      <c r="H134" s="218">
        <v>15045476</v>
      </c>
      <c r="I134" s="218">
        <v>15580418</v>
      </c>
      <c r="J134" s="218">
        <v>20287886</v>
      </c>
      <c r="K134" s="218">
        <v>0</v>
      </c>
      <c r="L134" s="218">
        <v>4136402</v>
      </c>
      <c r="M134" s="218">
        <v>16151484</v>
      </c>
      <c r="N134" s="191"/>
      <c r="O134" s="218">
        <v>30422870</v>
      </c>
      <c r="P134" s="230">
        <v>30631225</v>
      </c>
      <c r="Q134" s="191"/>
      <c r="R134" s="218">
        <v>30631225</v>
      </c>
      <c r="S134" s="192"/>
      <c r="T134" s="218">
        <v>16151484</v>
      </c>
    </row>
    <row r="135" spans="1:20" ht="12.75">
      <c r="A135" s="177" t="s">
        <v>571</v>
      </c>
      <c r="B135" s="178">
        <v>126</v>
      </c>
      <c r="C135" s="218">
        <v>41283806</v>
      </c>
      <c r="D135" s="218">
        <v>42683458</v>
      </c>
      <c r="E135" s="218">
        <v>0</v>
      </c>
      <c r="F135" s="218">
        <v>0</v>
      </c>
      <c r="G135" s="218">
        <v>3901126</v>
      </c>
      <c r="H135" s="218">
        <v>37477829</v>
      </c>
      <c r="I135" s="218">
        <v>38782332</v>
      </c>
      <c r="J135" s="218">
        <v>44144163</v>
      </c>
      <c r="K135" s="218">
        <v>0</v>
      </c>
      <c r="L135" s="218">
        <v>3998654</v>
      </c>
      <c r="M135" s="218">
        <v>40145509</v>
      </c>
      <c r="N135" s="191"/>
      <c r="O135" s="218">
        <v>132844521</v>
      </c>
      <c r="P135" s="230">
        <v>142087360</v>
      </c>
      <c r="Q135" s="191"/>
      <c r="R135" s="218">
        <v>142087360</v>
      </c>
      <c r="S135" s="192"/>
      <c r="T135" s="218">
        <v>40145509</v>
      </c>
    </row>
    <row r="136" spans="1:20" ht="12.75">
      <c r="A136" s="177" t="s">
        <v>572</v>
      </c>
      <c r="B136" s="178">
        <v>127</v>
      </c>
      <c r="C136" s="218">
        <v>6816829</v>
      </c>
      <c r="D136" s="218">
        <v>7075286</v>
      </c>
      <c r="E136" s="218">
        <v>0</v>
      </c>
      <c r="F136" s="218">
        <v>0</v>
      </c>
      <c r="G136" s="218">
        <v>40587</v>
      </c>
      <c r="H136" s="218">
        <v>6777232</v>
      </c>
      <c r="I136" s="218">
        <v>7034699</v>
      </c>
      <c r="J136" s="218">
        <v>7317964</v>
      </c>
      <c r="K136" s="218">
        <v>0</v>
      </c>
      <c r="L136" s="218">
        <v>41602</v>
      </c>
      <c r="M136" s="218">
        <v>7276362</v>
      </c>
      <c r="N136" s="191"/>
      <c r="O136" s="218">
        <v>13383959</v>
      </c>
      <c r="P136" s="230">
        <v>13426903</v>
      </c>
      <c r="Q136" s="191"/>
      <c r="R136" s="218">
        <v>13426903</v>
      </c>
      <c r="S136" s="192"/>
      <c r="T136" s="218">
        <v>7276362</v>
      </c>
    </row>
    <row r="137" spans="1:20" ht="12.75">
      <c r="A137" s="177" t="s">
        <v>573</v>
      </c>
      <c r="B137" s="178">
        <v>128</v>
      </c>
      <c r="C137" s="218">
        <v>97948608</v>
      </c>
      <c r="D137" s="218">
        <v>101846990</v>
      </c>
      <c r="E137" s="218">
        <v>0</v>
      </c>
      <c r="F137" s="218">
        <v>0</v>
      </c>
      <c r="G137" s="218">
        <v>0</v>
      </c>
      <c r="H137" s="218">
        <v>97948608</v>
      </c>
      <c r="I137" s="218">
        <v>101846990</v>
      </c>
      <c r="J137" s="218">
        <v>105856629</v>
      </c>
      <c r="K137" s="218">
        <v>0</v>
      </c>
      <c r="L137" s="218">
        <v>0</v>
      </c>
      <c r="M137" s="218">
        <v>105856629</v>
      </c>
      <c r="N137" s="191"/>
      <c r="O137" s="218">
        <v>156922535</v>
      </c>
      <c r="P137" s="230">
        <v>166548517</v>
      </c>
      <c r="Q137" s="191"/>
      <c r="R137" s="218">
        <v>166548517</v>
      </c>
      <c r="S137" s="192"/>
      <c r="T137" s="218">
        <v>105856629</v>
      </c>
    </row>
    <row r="138" spans="1:20" ht="12.75">
      <c r="A138" s="177" t="s">
        <v>574</v>
      </c>
      <c r="B138" s="178">
        <v>129</v>
      </c>
      <c r="C138" s="218">
        <v>851138</v>
      </c>
      <c r="D138" s="218">
        <v>883598</v>
      </c>
      <c r="E138" s="218">
        <v>0</v>
      </c>
      <c r="F138" s="218">
        <v>0</v>
      </c>
      <c r="G138" s="218">
        <v>0</v>
      </c>
      <c r="H138" s="218">
        <v>851138</v>
      </c>
      <c r="I138" s="218">
        <v>883598</v>
      </c>
      <c r="J138" s="218">
        <v>916486</v>
      </c>
      <c r="K138" s="218">
        <v>0</v>
      </c>
      <c r="L138" s="218">
        <v>0</v>
      </c>
      <c r="M138" s="218">
        <v>916486</v>
      </c>
      <c r="N138" s="191"/>
      <c r="O138" s="218">
        <v>1298576</v>
      </c>
      <c r="P138" s="230">
        <v>1251106</v>
      </c>
      <c r="Q138" s="191"/>
      <c r="R138" s="218">
        <v>1251106</v>
      </c>
      <c r="S138" s="192"/>
      <c r="T138" s="218">
        <v>916486</v>
      </c>
    </row>
    <row r="139" spans="1:20" ht="12.75">
      <c r="A139" s="177" t="s">
        <v>575</v>
      </c>
      <c r="B139" s="178">
        <v>130</v>
      </c>
      <c r="C139" s="218">
        <v>2269611</v>
      </c>
      <c r="D139" s="218">
        <v>2252102</v>
      </c>
      <c r="E139" s="218">
        <v>0</v>
      </c>
      <c r="F139" s="218">
        <v>0</v>
      </c>
      <c r="G139" s="218">
        <v>189776</v>
      </c>
      <c r="H139" s="218">
        <v>2084464</v>
      </c>
      <c r="I139" s="218">
        <v>2062326</v>
      </c>
      <c r="J139" s="218">
        <v>2253128</v>
      </c>
      <c r="K139" s="218">
        <v>0</v>
      </c>
      <c r="L139" s="218">
        <v>194520</v>
      </c>
      <c r="M139" s="218">
        <v>2058608</v>
      </c>
      <c r="N139" s="191"/>
      <c r="O139" s="218">
        <v>2252102</v>
      </c>
      <c r="P139" s="230">
        <v>2253128</v>
      </c>
      <c r="Q139" s="191"/>
      <c r="R139" s="218">
        <v>2253128</v>
      </c>
      <c r="S139" s="192"/>
      <c r="T139" s="218">
        <v>2058608</v>
      </c>
    </row>
    <row r="140" spans="1:20" ht="12.75">
      <c r="A140" s="177" t="s">
        <v>576</v>
      </c>
      <c r="B140" s="178">
        <v>131</v>
      </c>
      <c r="C140" s="218">
        <v>74119692</v>
      </c>
      <c r="D140" s="218">
        <v>76509213</v>
      </c>
      <c r="E140" s="218">
        <v>0</v>
      </c>
      <c r="F140" s="218">
        <v>0</v>
      </c>
      <c r="G140" s="218">
        <v>3177906</v>
      </c>
      <c r="H140" s="218">
        <v>71019296</v>
      </c>
      <c r="I140" s="218">
        <v>73331307</v>
      </c>
      <c r="J140" s="218">
        <v>79426526</v>
      </c>
      <c r="K140" s="218">
        <v>0</v>
      </c>
      <c r="L140" s="218">
        <v>3257354</v>
      </c>
      <c r="M140" s="218">
        <v>76169172</v>
      </c>
      <c r="N140" s="191"/>
      <c r="O140" s="218">
        <v>172500507</v>
      </c>
      <c r="P140" s="230">
        <v>177439624</v>
      </c>
      <c r="Q140" s="191"/>
      <c r="R140" s="218">
        <v>177439624</v>
      </c>
      <c r="S140" s="192"/>
      <c r="T140" s="218">
        <v>76169172</v>
      </c>
    </row>
    <row r="141" spans="1:20" ht="12.75">
      <c r="A141" s="177" t="s">
        <v>577</v>
      </c>
      <c r="B141" s="178">
        <v>132</v>
      </c>
      <c r="C141" s="218">
        <v>4411000</v>
      </c>
      <c r="D141" s="218">
        <v>4600942</v>
      </c>
      <c r="E141" s="218">
        <v>0</v>
      </c>
      <c r="F141" s="218">
        <v>0</v>
      </c>
      <c r="G141" s="218">
        <v>0</v>
      </c>
      <c r="H141" s="218">
        <v>4411000</v>
      </c>
      <c r="I141" s="218">
        <v>4600942</v>
      </c>
      <c r="J141" s="218">
        <v>4765580</v>
      </c>
      <c r="K141" s="218">
        <v>0</v>
      </c>
      <c r="L141" s="218">
        <v>0</v>
      </c>
      <c r="M141" s="218">
        <v>4765580</v>
      </c>
      <c r="N141" s="191"/>
      <c r="O141" s="218">
        <v>7476158</v>
      </c>
      <c r="P141" s="230">
        <v>7741047</v>
      </c>
      <c r="Q141" s="191"/>
      <c r="R141" s="218">
        <v>7741047</v>
      </c>
      <c r="S141" s="192"/>
      <c r="T141" s="218">
        <v>4765580</v>
      </c>
    </row>
    <row r="142" spans="1:20" ht="12.75">
      <c r="A142" s="177" t="s">
        <v>578</v>
      </c>
      <c r="B142" s="178">
        <v>133</v>
      </c>
      <c r="C142" s="218">
        <v>22714430</v>
      </c>
      <c r="D142" s="218">
        <v>23647854</v>
      </c>
      <c r="E142" s="218">
        <v>0</v>
      </c>
      <c r="F142" s="218">
        <v>0</v>
      </c>
      <c r="G142" s="218">
        <v>2791234</v>
      </c>
      <c r="H142" s="218">
        <v>19991275</v>
      </c>
      <c r="I142" s="218">
        <v>20856620</v>
      </c>
      <c r="J142" s="218">
        <v>24558695</v>
      </c>
      <c r="K142" s="218">
        <v>0</v>
      </c>
      <c r="L142" s="218">
        <v>2861015</v>
      </c>
      <c r="M142" s="218">
        <v>21697680</v>
      </c>
      <c r="N142" s="191"/>
      <c r="O142" s="218">
        <v>30059956</v>
      </c>
      <c r="P142" s="230">
        <v>32331527</v>
      </c>
      <c r="Q142" s="191"/>
      <c r="R142" s="218">
        <v>32331527</v>
      </c>
      <c r="S142" s="192"/>
      <c r="T142" s="218">
        <v>21697680</v>
      </c>
    </row>
    <row r="143" spans="1:20" ht="12.75">
      <c r="A143" s="177" t="s">
        <v>579</v>
      </c>
      <c r="B143" s="178">
        <v>134</v>
      </c>
      <c r="C143" s="218">
        <v>34780209</v>
      </c>
      <c r="D143" s="218">
        <v>36468157</v>
      </c>
      <c r="E143" s="218">
        <v>0</v>
      </c>
      <c r="F143" s="218">
        <v>0</v>
      </c>
      <c r="G143" s="218">
        <v>0</v>
      </c>
      <c r="H143" s="218">
        <v>34780209</v>
      </c>
      <c r="I143" s="218">
        <v>36468157</v>
      </c>
      <c r="J143" s="218">
        <v>38179514</v>
      </c>
      <c r="K143" s="218">
        <v>0</v>
      </c>
      <c r="L143" s="218">
        <v>0</v>
      </c>
      <c r="M143" s="218">
        <v>38179514</v>
      </c>
      <c r="N143" s="191"/>
      <c r="O143" s="218">
        <v>55218948</v>
      </c>
      <c r="P143" s="230">
        <v>59030466</v>
      </c>
      <c r="Q143" s="191"/>
      <c r="R143" s="218">
        <v>59030466</v>
      </c>
      <c r="S143" s="192"/>
      <c r="T143" s="218">
        <v>38179514</v>
      </c>
    </row>
    <row r="144" spans="1:20" ht="12.75">
      <c r="A144" s="177" t="s">
        <v>580</v>
      </c>
      <c r="B144" s="178">
        <v>135</v>
      </c>
      <c r="C144" s="218">
        <v>5215742</v>
      </c>
      <c r="D144" s="218">
        <v>5391798</v>
      </c>
      <c r="E144" s="218">
        <v>0</v>
      </c>
      <c r="F144" s="218">
        <v>0</v>
      </c>
      <c r="G144" s="218">
        <v>583991</v>
      </c>
      <c r="H144" s="218">
        <v>4645995</v>
      </c>
      <c r="I144" s="218">
        <v>4807807</v>
      </c>
      <c r="J144" s="218">
        <v>5575254</v>
      </c>
      <c r="K144" s="218">
        <v>0</v>
      </c>
      <c r="L144" s="218">
        <v>598591</v>
      </c>
      <c r="M144" s="218">
        <v>4976663</v>
      </c>
      <c r="N144" s="191"/>
      <c r="O144" s="218">
        <v>7826360</v>
      </c>
      <c r="P144" s="230">
        <v>8227747</v>
      </c>
      <c r="Q144" s="191"/>
      <c r="R144" s="218">
        <v>8227747</v>
      </c>
      <c r="S144" s="192"/>
      <c r="T144" s="218">
        <v>4976663</v>
      </c>
    </row>
    <row r="145" spans="1:20" ht="12.75">
      <c r="A145" s="177" t="s">
        <v>581</v>
      </c>
      <c r="B145" s="178">
        <v>136</v>
      </c>
      <c r="C145" s="218">
        <v>41868589</v>
      </c>
      <c r="D145" s="218">
        <v>43871193</v>
      </c>
      <c r="E145" s="218">
        <v>0</v>
      </c>
      <c r="F145" s="218">
        <v>0</v>
      </c>
      <c r="G145" s="218">
        <v>4277356</v>
      </c>
      <c r="H145" s="218">
        <v>37695559</v>
      </c>
      <c r="I145" s="218">
        <v>39593837</v>
      </c>
      <c r="J145" s="218">
        <v>45930896</v>
      </c>
      <c r="K145" s="218">
        <v>0</v>
      </c>
      <c r="L145" s="218">
        <v>4384290</v>
      </c>
      <c r="M145" s="218">
        <v>41546606</v>
      </c>
      <c r="N145" s="191"/>
      <c r="O145" s="218">
        <v>62231926</v>
      </c>
      <c r="P145" s="230">
        <v>63546333</v>
      </c>
      <c r="Q145" s="191"/>
      <c r="R145" s="218">
        <v>63546333</v>
      </c>
      <c r="S145" s="192"/>
      <c r="T145" s="218">
        <v>41546606</v>
      </c>
    </row>
    <row r="146" spans="1:20" ht="12.75">
      <c r="A146" s="177" t="s">
        <v>582</v>
      </c>
      <c r="B146" s="178">
        <v>137</v>
      </c>
      <c r="C146" s="218">
        <v>52231403</v>
      </c>
      <c r="D146" s="218">
        <v>52427035</v>
      </c>
      <c r="E146" s="218">
        <v>0</v>
      </c>
      <c r="F146" s="218">
        <v>0</v>
      </c>
      <c r="G146" s="218">
        <v>0</v>
      </c>
      <c r="H146" s="218">
        <v>52231403</v>
      </c>
      <c r="I146" s="218">
        <v>52427035</v>
      </c>
      <c r="J146" s="218">
        <v>53918766</v>
      </c>
      <c r="K146" s="218">
        <v>0</v>
      </c>
      <c r="L146" s="218">
        <v>0</v>
      </c>
      <c r="M146" s="218">
        <v>53918766</v>
      </c>
      <c r="N146" s="191"/>
      <c r="O146" s="218">
        <v>52427035</v>
      </c>
      <c r="P146" s="230">
        <v>53918766</v>
      </c>
      <c r="Q146" s="191"/>
      <c r="R146" s="218">
        <v>53918766</v>
      </c>
      <c r="S146" s="192"/>
      <c r="T146" s="218">
        <v>53918766</v>
      </c>
    </row>
    <row r="147" spans="1:20" ht="12.75">
      <c r="A147" s="177" t="s">
        <v>583</v>
      </c>
      <c r="B147" s="178">
        <v>138</v>
      </c>
      <c r="C147" s="218">
        <v>13345855</v>
      </c>
      <c r="D147" s="218">
        <v>13802052</v>
      </c>
      <c r="E147" s="218">
        <v>0</v>
      </c>
      <c r="F147" s="218">
        <v>0</v>
      </c>
      <c r="G147" s="218">
        <v>0</v>
      </c>
      <c r="H147" s="218">
        <v>13345855</v>
      </c>
      <c r="I147" s="218">
        <v>13802052</v>
      </c>
      <c r="J147" s="218">
        <v>14339924</v>
      </c>
      <c r="K147" s="218">
        <v>0</v>
      </c>
      <c r="L147" s="218">
        <v>0</v>
      </c>
      <c r="M147" s="218">
        <v>14339924</v>
      </c>
      <c r="N147" s="191"/>
      <c r="O147" s="218">
        <v>18102081</v>
      </c>
      <c r="P147" s="230">
        <v>19002023</v>
      </c>
      <c r="Q147" s="191"/>
      <c r="R147" s="218">
        <v>19002023</v>
      </c>
      <c r="S147" s="192"/>
      <c r="T147" s="218">
        <v>14339924</v>
      </c>
    </row>
    <row r="148" spans="1:20" ht="12.75">
      <c r="A148" s="177" t="s">
        <v>584</v>
      </c>
      <c r="B148" s="178">
        <v>139</v>
      </c>
      <c r="C148" s="218">
        <v>57916854</v>
      </c>
      <c r="D148" s="218">
        <v>60654433</v>
      </c>
      <c r="E148" s="218">
        <v>0</v>
      </c>
      <c r="F148" s="218">
        <v>-1500000</v>
      </c>
      <c r="G148" s="218">
        <v>4828412</v>
      </c>
      <c r="H148" s="218">
        <v>51742794</v>
      </c>
      <c r="I148" s="218">
        <v>55826021</v>
      </c>
      <c r="J148" s="218">
        <v>64394378</v>
      </c>
      <c r="K148" s="218">
        <v>-1500000</v>
      </c>
      <c r="L148" s="218">
        <v>3449122</v>
      </c>
      <c r="M148" s="218">
        <v>60945256</v>
      </c>
      <c r="N148" s="191"/>
      <c r="O148" s="218">
        <v>93074914</v>
      </c>
      <c r="P148" s="230">
        <v>99541752</v>
      </c>
      <c r="Q148" s="191"/>
      <c r="R148" s="218">
        <v>99541752</v>
      </c>
      <c r="S148" s="192"/>
      <c r="T148" s="218">
        <v>60945256</v>
      </c>
    </row>
    <row r="149" spans="1:20" ht="12.75">
      <c r="A149" s="177" t="s">
        <v>585</v>
      </c>
      <c r="B149" s="178">
        <v>140</v>
      </c>
      <c r="C149" s="218">
        <v>6518127</v>
      </c>
      <c r="D149" s="218">
        <v>6774154</v>
      </c>
      <c r="E149" s="218">
        <v>0</v>
      </c>
      <c r="F149" s="218">
        <v>0</v>
      </c>
      <c r="G149" s="218">
        <v>0</v>
      </c>
      <c r="H149" s="218">
        <v>6518127</v>
      </c>
      <c r="I149" s="218">
        <v>6774154</v>
      </c>
      <c r="J149" s="218">
        <v>7032910</v>
      </c>
      <c r="K149" s="218">
        <v>0</v>
      </c>
      <c r="L149" s="218">
        <v>0</v>
      </c>
      <c r="M149" s="218">
        <v>7032910</v>
      </c>
      <c r="N149" s="191"/>
      <c r="O149" s="218">
        <v>11191311</v>
      </c>
      <c r="P149" s="230">
        <v>11710145</v>
      </c>
      <c r="Q149" s="191"/>
      <c r="R149" s="218">
        <v>11710145</v>
      </c>
      <c r="S149" s="192"/>
      <c r="T149" s="218">
        <v>7032910</v>
      </c>
    </row>
    <row r="150" spans="1:20" ht="12.75">
      <c r="A150" s="177" t="s">
        <v>586</v>
      </c>
      <c r="B150" s="178">
        <v>141</v>
      </c>
      <c r="C150" s="218">
        <v>45896901</v>
      </c>
      <c r="D150" s="218">
        <v>47803174</v>
      </c>
      <c r="E150" s="218">
        <v>0</v>
      </c>
      <c r="F150" s="218">
        <v>0</v>
      </c>
      <c r="G150" s="218">
        <v>0</v>
      </c>
      <c r="H150" s="218">
        <v>45896901</v>
      </c>
      <c r="I150" s="218">
        <v>47803174</v>
      </c>
      <c r="J150" s="218">
        <v>49897596</v>
      </c>
      <c r="K150" s="218">
        <v>0</v>
      </c>
      <c r="L150" s="218">
        <v>0</v>
      </c>
      <c r="M150" s="218">
        <v>49897596</v>
      </c>
      <c r="N150" s="191"/>
      <c r="O150" s="218">
        <v>64412933</v>
      </c>
      <c r="P150" s="230">
        <v>68613088</v>
      </c>
      <c r="Q150" s="191"/>
      <c r="R150" s="218">
        <v>68613088</v>
      </c>
      <c r="S150" s="192"/>
      <c r="T150" s="218">
        <v>49897596</v>
      </c>
    </row>
    <row r="151" spans="1:20" ht="12.75">
      <c r="A151" s="177" t="s">
        <v>587</v>
      </c>
      <c r="B151" s="178">
        <v>142</v>
      </c>
      <c r="C151" s="218">
        <v>27146406</v>
      </c>
      <c r="D151" s="218">
        <v>28040403</v>
      </c>
      <c r="E151" s="218">
        <v>0</v>
      </c>
      <c r="F151" s="218">
        <v>0</v>
      </c>
      <c r="G151" s="218">
        <v>0</v>
      </c>
      <c r="H151" s="218">
        <v>27146406</v>
      </c>
      <c r="I151" s="218">
        <v>28040403</v>
      </c>
      <c r="J151" s="218">
        <v>28951146</v>
      </c>
      <c r="K151" s="218">
        <v>0</v>
      </c>
      <c r="L151" s="218">
        <v>0</v>
      </c>
      <c r="M151" s="218">
        <v>28951146</v>
      </c>
      <c r="N151" s="191"/>
      <c r="O151" s="218">
        <v>52943615</v>
      </c>
      <c r="P151" s="230">
        <v>56172093</v>
      </c>
      <c r="Q151" s="191"/>
      <c r="R151" s="218">
        <v>56172093</v>
      </c>
      <c r="S151" s="192"/>
      <c r="T151" s="218">
        <v>28951146</v>
      </c>
    </row>
    <row r="152" spans="1:20" ht="12.75">
      <c r="A152" s="177" t="s">
        <v>588</v>
      </c>
      <c r="B152" s="178">
        <v>143</v>
      </c>
      <c r="C152" s="218">
        <v>3357459</v>
      </c>
      <c r="D152" s="218">
        <v>3456309</v>
      </c>
      <c r="E152" s="218">
        <v>0</v>
      </c>
      <c r="F152" s="218">
        <v>0</v>
      </c>
      <c r="G152" s="218">
        <v>132188</v>
      </c>
      <c r="H152" s="218">
        <v>3228495</v>
      </c>
      <c r="I152" s="218">
        <v>3324121</v>
      </c>
      <c r="J152" s="218">
        <v>3556682</v>
      </c>
      <c r="K152" s="218">
        <v>0</v>
      </c>
      <c r="L152" s="218">
        <v>135493</v>
      </c>
      <c r="M152" s="218">
        <v>3421189</v>
      </c>
      <c r="N152" s="191"/>
      <c r="O152" s="218">
        <v>4775308</v>
      </c>
      <c r="P152" s="230">
        <v>4646117</v>
      </c>
      <c r="Q152" s="191"/>
      <c r="R152" s="218">
        <v>4646117</v>
      </c>
      <c r="S152" s="192"/>
      <c r="T152" s="218">
        <v>3421189</v>
      </c>
    </row>
    <row r="153" spans="1:20" ht="12.75">
      <c r="A153" s="177" t="s">
        <v>589</v>
      </c>
      <c r="B153" s="178">
        <v>144</v>
      </c>
      <c r="C153" s="218">
        <v>36896086</v>
      </c>
      <c r="D153" s="218">
        <v>38120352</v>
      </c>
      <c r="E153" s="218">
        <v>0</v>
      </c>
      <c r="F153" s="218">
        <v>0</v>
      </c>
      <c r="G153" s="218">
        <v>4863452</v>
      </c>
      <c r="H153" s="218">
        <v>32151255</v>
      </c>
      <c r="I153" s="218">
        <v>33256900</v>
      </c>
      <c r="J153" s="218">
        <v>39429985</v>
      </c>
      <c r="K153" s="218">
        <v>0</v>
      </c>
      <c r="L153" s="218">
        <v>4985038</v>
      </c>
      <c r="M153" s="218">
        <v>34444947</v>
      </c>
      <c r="N153" s="191"/>
      <c r="O153" s="218">
        <v>70215529</v>
      </c>
      <c r="P153" s="230">
        <v>73802816</v>
      </c>
      <c r="Q153" s="191"/>
      <c r="R153" s="218">
        <v>73802816</v>
      </c>
      <c r="S153" s="192"/>
      <c r="T153" s="218">
        <v>34444947</v>
      </c>
    </row>
    <row r="154" spans="1:20" ht="12.75">
      <c r="A154" s="177" t="s">
        <v>590</v>
      </c>
      <c r="B154" s="178">
        <v>145</v>
      </c>
      <c r="C154" s="218">
        <v>30485612</v>
      </c>
      <c r="D154" s="218">
        <v>32374414</v>
      </c>
      <c r="E154" s="218">
        <v>0</v>
      </c>
      <c r="F154" s="218">
        <v>0</v>
      </c>
      <c r="G154" s="218">
        <v>2587950</v>
      </c>
      <c r="H154" s="218">
        <v>27960783</v>
      </c>
      <c r="I154" s="218">
        <v>29786464</v>
      </c>
      <c r="J154" s="218">
        <v>33554184</v>
      </c>
      <c r="K154" s="218">
        <v>0</v>
      </c>
      <c r="L154" s="218">
        <v>2652649</v>
      </c>
      <c r="M154" s="218">
        <v>30901535</v>
      </c>
      <c r="N154" s="191"/>
      <c r="O154" s="218">
        <v>49146154</v>
      </c>
      <c r="P154" s="230">
        <v>52477655</v>
      </c>
      <c r="Q154" s="191"/>
      <c r="R154" s="218">
        <v>52477655</v>
      </c>
      <c r="S154" s="192"/>
      <c r="T154" s="218">
        <v>30901535</v>
      </c>
    </row>
    <row r="155" spans="1:20" ht="12.75">
      <c r="A155" s="177" t="s">
        <v>591</v>
      </c>
      <c r="B155" s="178">
        <v>146</v>
      </c>
      <c r="C155" s="218">
        <v>20945384</v>
      </c>
      <c r="D155" s="218">
        <v>21785037</v>
      </c>
      <c r="E155" s="218">
        <v>0</v>
      </c>
      <c r="F155" s="218">
        <v>0</v>
      </c>
      <c r="G155" s="218">
        <v>3779179</v>
      </c>
      <c r="H155" s="218">
        <v>17258380</v>
      </c>
      <c r="I155" s="218">
        <v>18005858</v>
      </c>
      <c r="J155" s="218">
        <v>22656022</v>
      </c>
      <c r="K155" s="218">
        <v>0</v>
      </c>
      <c r="L155" s="218">
        <v>3873658</v>
      </c>
      <c r="M155" s="218">
        <v>18782364</v>
      </c>
      <c r="N155" s="191"/>
      <c r="O155" s="218">
        <v>41158108</v>
      </c>
      <c r="P155" s="230">
        <v>43741399</v>
      </c>
      <c r="Q155" s="191"/>
      <c r="R155" s="218">
        <v>43741399</v>
      </c>
      <c r="S155" s="192"/>
      <c r="T155" s="218">
        <v>18782364</v>
      </c>
    </row>
    <row r="156" spans="1:20" ht="12.75">
      <c r="A156" s="177" t="s">
        <v>592</v>
      </c>
      <c r="B156" s="178">
        <v>147</v>
      </c>
      <c r="C156" s="218">
        <v>16471398</v>
      </c>
      <c r="D156" s="218">
        <v>17054549</v>
      </c>
      <c r="E156" s="218">
        <v>0</v>
      </c>
      <c r="F156" s="218">
        <v>0</v>
      </c>
      <c r="G156" s="218">
        <v>3531354</v>
      </c>
      <c r="H156" s="218">
        <v>13026175</v>
      </c>
      <c r="I156" s="218">
        <v>13523195</v>
      </c>
      <c r="J156" s="218">
        <v>17729094</v>
      </c>
      <c r="K156" s="218">
        <v>0</v>
      </c>
      <c r="L156" s="218">
        <v>3619638</v>
      </c>
      <c r="M156" s="218">
        <v>14109456</v>
      </c>
      <c r="N156" s="191"/>
      <c r="O156" s="218">
        <v>22401992</v>
      </c>
      <c r="P156" s="230">
        <v>23737357</v>
      </c>
      <c r="Q156" s="191"/>
      <c r="R156" s="218">
        <v>23737357</v>
      </c>
      <c r="S156" s="192"/>
      <c r="T156" s="218">
        <v>14109456</v>
      </c>
    </row>
    <row r="157" spans="1:20" ht="12.75">
      <c r="A157" s="177" t="s">
        <v>593</v>
      </c>
      <c r="B157" s="178">
        <v>148</v>
      </c>
      <c r="C157" s="218">
        <v>8079420</v>
      </c>
      <c r="D157" s="218">
        <v>8343686</v>
      </c>
      <c r="E157" s="218">
        <v>0</v>
      </c>
      <c r="F157" s="218">
        <v>0</v>
      </c>
      <c r="G157" s="218">
        <v>0</v>
      </c>
      <c r="H157" s="218">
        <v>8079420</v>
      </c>
      <c r="I157" s="218">
        <v>8343686</v>
      </c>
      <c r="J157" s="218">
        <v>8618973</v>
      </c>
      <c r="K157" s="218">
        <v>0</v>
      </c>
      <c r="L157" s="218">
        <v>0</v>
      </c>
      <c r="M157" s="218">
        <v>8618973</v>
      </c>
      <c r="N157" s="191"/>
      <c r="O157" s="218">
        <v>9793293</v>
      </c>
      <c r="P157" s="230">
        <v>9837467</v>
      </c>
      <c r="Q157" s="191"/>
      <c r="R157" s="218">
        <v>9837467</v>
      </c>
      <c r="S157" s="192"/>
      <c r="T157" s="218">
        <v>8618973</v>
      </c>
    </row>
    <row r="158" spans="1:20" ht="12.75">
      <c r="A158" s="177" t="s">
        <v>594</v>
      </c>
      <c r="B158" s="178">
        <v>149</v>
      </c>
      <c r="C158" s="218">
        <v>67210871</v>
      </c>
      <c r="D158" s="218">
        <v>70661377</v>
      </c>
      <c r="E158" s="218">
        <v>0</v>
      </c>
      <c r="F158" s="218">
        <v>0</v>
      </c>
      <c r="G158" s="218">
        <v>0</v>
      </c>
      <c r="H158" s="218">
        <v>67210871</v>
      </c>
      <c r="I158" s="218">
        <v>70661377</v>
      </c>
      <c r="J158" s="218">
        <v>74107308</v>
      </c>
      <c r="K158" s="218">
        <v>0</v>
      </c>
      <c r="L158" s="218">
        <v>0</v>
      </c>
      <c r="M158" s="218">
        <v>74107308</v>
      </c>
      <c r="N158" s="191"/>
      <c r="O158" s="218">
        <v>95192366</v>
      </c>
      <c r="P158" s="230">
        <v>105500804</v>
      </c>
      <c r="Q158" s="190"/>
      <c r="R158" s="218">
        <v>105500804</v>
      </c>
      <c r="S158" s="192"/>
      <c r="T158" s="218">
        <v>74107308</v>
      </c>
    </row>
    <row r="159" spans="1:20" ht="12.75">
      <c r="A159" s="177" t="s">
        <v>595</v>
      </c>
      <c r="B159" s="178">
        <v>150</v>
      </c>
      <c r="C159" s="218">
        <v>14783465</v>
      </c>
      <c r="D159" s="218">
        <v>15362384</v>
      </c>
      <c r="E159" s="218">
        <v>0</v>
      </c>
      <c r="F159" s="218">
        <v>0</v>
      </c>
      <c r="G159" s="218">
        <v>374725</v>
      </c>
      <c r="H159" s="218">
        <v>14417880</v>
      </c>
      <c r="I159" s="218">
        <v>14987659</v>
      </c>
      <c r="J159" s="218">
        <v>15986619</v>
      </c>
      <c r="K159" s="218">
        <v>0</v>
      </c>
      <c r="L159" s="218">
        <v>384093</v>
      </c>
      <c r="M159" s="218">
        <v>15602526</v>
      </c>
      <c r="N159" s="191"/>
      <c r="O159" s="218">
        <v>23134899</v>
      </c>
      <c r="P159" s="230">
        <v>23457452</v>
      </c>
      <c r="Q159" s="191"/>
      <c r="R159" s="218">
        <v>23457452</v>
      </c>
      <c r="S159" s="192"/>
      <c r="T159" s="218">
        <v>15602526</v>
      </c>
    </row>
    <row r="160" spans="1:20" ht="12.75">
      <c r="A160" s="177" t="s">
        <v>596</v>
      </c>
      <c r="B160" s="178">
        <v>151</v>
      </c>
      <c r="C160" s="218">
        <v>13469075</v>
      </c>
      <c r="D160" s="218">
        <v>14001857</v>
      </c>
      <c r="E160" s="218">
        <v>0</v>
      </c>
      <c r="F160" s="218">
        <v>0</v>
      </c>
      <c r="G160" s="218">
        <v>0</v>
      </c>
      <c r="H160" s="218">
        <v>13469075</v>
      </c>
      <c r="I160" s="218">
        <v>14001857</v>
      </c>
      <c r="J160" s="218">
        <v>14615965</v>
      </c>
      <c r="K160" s="218">
        <v>0</v>
      </c>
      <c r="L160" s="218">
        <v>0</v>
      </c>
      <c r="M160" s="218">
        <v>14615965</v>
      </c>
      <c r="N160" s="191"/>
      <c r="O160" s="218">
        <v>23108299</v>
      </c>
      <c r="P160" s="230">
        <v>25732365</v>
      </c>
      <c r="Q160" s="191"/>
      <c r="R160" s="218">
        <v>25732365</v>
      </c>
      <c r="S160" s="192"/>
      <c r="T160" s="218">
        <v>14615965</v>
      </c>
    </row>
    <row r="161" spans="1:20" ht="12.75">
      <c r="A161" s="177" t="s">
        <v>597</v>
      </c>
      <c r="B161" s="178">
        <v>152</v>
      </c>
      <c r="C161" s="218">
        <v>16072857</v>
      </c>
      <c r="D161" s="218">
        <v>16892223</v>
      </c>
      <c r="E161" s="218">
        <v>0</v>
      </c>
      <c r="F161" s="218">
        <v>0</v>
      </c>
      <c r="G161" s="218">
        <v>0</v>
      </c>
      <c r="H161" s="218">
        <v>16072857</v>
      </c>
      <c r="I161" s="218">
        <v>16892223</v>
      </c>
      <c r="J161" s="218">
        <v>17783155</v>
      </c>
      <c r="K161" s="218">
        <v>0</v>
      </c>
      <c r="L161" s="218">
        <v>0</v>
      </c>
      <c r="M161" s="218">
        <v>17783155</v>
      </c>
      <c r="N161" s="191"/>
      <c r="O161" s="218">
        <v>30007314</v>
      </c>
      <c r="P161" s="230">
        <v>31215412</v>
      </c>
      <c r="Q161" s="191"/>
      <c r="R161" s="218">
        <v>31215412</v>
      </c>
      <c r="S161" s="192"/>
      <c r="T161" s="218">
        <v>17783155</v>
      </c>
    </row>
    <row r="162" spans="1:20" ht="12.75">
      <c r="A162" s="177" t="s">
        <v>598</v>
      </c>
      <c r="B162" s="178">
        <v>153</v>
      </c>
      <c r="C162" s="218">
        <v>71007742</v>
      </c>
      <c r="D162" s="218">
        <v>74049153</v>
      </c>
      <c r="E162" s="218">
        <v>0</v>
      </c>
      <c r="F162" s="218">
        <v>0</v>
      </c>
      <c r="G162" s="218">
        <v>0</v>
      </c>
      <c r="H162" s="218">
        <v>71007742</v>
      </c>
      <c r="I162" s="218">
        <v>74049153</v>
      </c>
      <c r="J162" s="218">
        <v>77287086</v>
      </c>
      <c r="K162" s="218">
        <v>0</v>
      </c>
      <c r="L162" s="218">
        <v>0</v>
      </c>
      <c r="M162" s="218">
        <v>77287086</v>
      </c>
      <c r="N162" s="191"/>
      <c r="O162" s="218">
        <v>88997751</v>
      </c>
      <c r="P162" s="230">
        <v>97162659</v>
      </c>
      <c r="Q162" s="191"/>
      <c r="R162" s="218">
        <v>97162659</v>
      </c>
      <c r="S162" s="192"/>
      <c r="T162" s="218">
        <v>77287086</v>
      </c>
    </row>
    <row r="163" spans="1:20" ht="12.75">
      <c r="A163" s="177" t="s">
        <v>599</v>
      </c>
      <c r="B163" s="178">
        <v>154</v>
      </c>
      <c r="C163" s="218">
        <v>4976972</v>
      </c>
      <c r="D163" s="218">
        <v>5162859</v>
      </c>
      <c r="E163" s="218">
        <v>0</v>
      </c>
      <c r="F163" s="218">
        <v>0</v>
      </c>
      <c r="G163" s="218">
        <v>286727</v>
      </c>
      <c r="H163" s="218">
        <v>4697238</v>
      </c>
      <c r="I163" s="218">
        <v>4876132</v>
      </c>
      <c r="J163" s="218">
        <v>5377732</v>
      </c>
      <c r="K163" s="218">
        <v>0</v>
      </c>
      <c r="L163" s="218">
        <v>293895</v>
      </c>
      <c r="M163" s="218">
        <v>5083837</v>
      </c>
      <c r="N163" s="191"/>
      <c r="O163" s="218">
        <v>6312745</v>
      </c>
      <c r="P163" s="230">
        <v>6462022</v>
      </c>
      <c r="Q163" s="191"/>
      <c r="R163" s="218">
        <v>6462022</v>
      </c>
      <c r="S163" s="192"/>
      <c r="T163" s="218">
        <v>5083837</v>
      </c>
    </row>
    <row r="164" spans="1:20" ht="12.75">
      <c r="A164" s="177" t="s">
        <v>600</v>
      </c>
      <c r="B164" s="178">
        <v>155</v>
      </c>
      <c r="C164" s="218">
        <v>161960336</v>
      </c>
      <c r="D164" s="218">
        <v>169366479</v>
      </c>
      <c r="E164" s="218">
        <v>0</v>
      </c>
      <c r="F164" s="218">
        <v>0</v>
      </c>
      <c r="G164" s="218">
        <v>20659983</v>
      </c>
      <c r="H164" s="218">
        <v>141804255</v>
      </c>
      <c r="I164" s="218">
        <v>148706496</v>
      </c>
      <c r="J164" s="218">
        <v>176907122</v>
      </c>
      <c r="K164" s="218">
        <v>0</v>
      </c>
      <c r="L164" s="218">
        <v>21176483</v>
      </c>
      <c r="M164" s="218">
        <v>155730639</v>
      </c>
      <c r="N164" s="191"/>
      <c r="O164" s="218">
        <v>280682514</v>
      </c>
      <c r="P164" s="230">
        <v>298060000</v>
      </c>
      <c r="Q164" s="191"/>
      <c r="R164" s="218">
        <v>298060000</v>
      </c>
      <c r="S164" s="192"/>
      <c r="T164" s="218">
        <v>155730639</v>
      </c>
    </row>
    <row r="165" spans="1:20" ht="12.75">
      <c r="A165" s="177" t="s">
        <v>601</v>
      </c>
      <c r="B165" s="178">
        <v>156</v>
      </c>
      <c r="C165" s="218">
        <v>1771804</v>
      </c>
      <c r="D165" s="218">
        <v>1820724</v>
      </c>
      <c r="E165" s="218">
        <v>0</v>
      </c>
      <c r="F165" s="218">
        <v>0</v>
      </c>
      <c r="G165" s="218">
        <v>0</v>
      </c>
      <c r="H165" s="218">
        <v>1771804</v>
      </c>
      <c r="I165" s="218">
        <v>1820724</v>
      </c>
      <c r="J165" s="218">
        <v>1878027</v>
      </c>
      <c r="K165" s="218">
        <v>0</v>
      </c>
      <c r="L165" s="218">
        <v>0</v>
      </c>
      <c r="M165" s="218">
        <v>1878027</v>
      </c>
      <c r="N165" s="191"/>
      <c r="O165" s="218">
        <v>2161923</v>
      </c>
      <c r="P165" s="230">
        <v>2171007</v>
      </c>
      <c r="Q165" s="191"/>
      <c r="R165" s="218">
        <v>2171007</v>
      </c>
      <c r="S165" s="192"/>
      <c r="T165" s="218">
        <v>1878027</v>
      </c>
    </row>
    <row r="166" spans="1:20" ht="12.75">
      <c r="A166" s="177" t="s">
        <v>602</v>
      </c>
      <c r="B166" s="178">
        <v>157</v>
      </c>
      <c r="C166" s="218">
        <v>26863854</v>
      </c>
      <c r="D166" s="218">
        <v>27696403</v>
      </c>
      <c r="E166" s="218">
        <v>0</v>
      </c>
      <c r="F166" s="218">
        <v>0</v>
      </c>
      <c r="G166" s="218">
        <v>3115868</v>
      </c>
      <c r="H166" s="218">
        <v>23823983</v>
      </c>
      <c r="I166" s="218">
        <v>24580535</v>
      </c>
      <c r="J166" s="218">
        <v>28418354</v>
      </c>
      <c r="K166" s="218">
        <v>0</v>
      </c>
      <c r="L166" s="218">
        <v>3193765</v>
      </c>
      <c r="M166" s="218">
        <v>25224589</v>
      </c>
      <c r="N166" s="191"/>
      <c r="O166" s="218">
        <v>52911449</v>
      </c>
      <c r="P166" s="230">
        <v>52890154</v>
      </c>
      <c r="Q166" s="191"/>
      <c r="R166" s="218">
        <v>52890154</v>
      </c>
      <c r="S166" s="192"/>
      <c r="T166" s="218">
        <v>25224589</v>
      </c>
    </row>
    <row r="167" spans="1:20" ht="12.75">
      <c r="A167" s="177" t="s">
        <v>603</v>
      </c>
      <c r="B167" s="178">
        <v>158</v>
      </c>
      <c r="C167" s="218">
        <v>33314865</v>
      </c>
      <c r="D167" s="218">
        <v>35349968</v>
      </c>
      <c r="E167" s="218">
        <v>0</v>
      </c>
      <c r="F167" s="218">
        <v>0</v>
      </c>
      <c r="G167" s="218">
        <v>2079582</v>
      </c>
      <c r="H167" s="218">
        <v>31286005</v>
      </c>
      <c r="I167" s="218">
        <v>33270386</v>
      </c>
      <c r="J167" s="218">
        <v>38069647</v>
      </c>
      <c r="K167" s="218">
        <v>0</v>
      </c>
      <c r="L167" s="218">
        <v>2131572</v>
      </c>
      <c r="M167" s="218">
        <v>35938075</v>
      </c>
      <c r="N167" s="191"/>
      <c r="O167" s="218">
        <v>45175919</v>
      </c>
      <c r="P167" s="230">
        <v>48138205</v>
      </c>
      <c r="Q167" s="191"/>
      <c r="R167" s="218">
        <v>48138205</v>
      </c>
      <c r="S167" s="192"/>
      <c r="T167" s="218">
        <v>35938075</v>
      </c>
    </row>
    <row r="168" spans="1:20" ht="12.75">
      <c r="A168" s="177" t="s">
        <v>604</v>
      </c>
      <c r="B168" s="178">
        <v>159</v>
      </c>
      <c r="C168" s="218">
        <v>45484156</v>
      </c>
      <c r="D168" s="218">
        <v>46851176</v>
      </c>
      <c r="E168" s="218">
        <v>0</v>
      </c>
      <c r="F168" s="218">
        <v>0</v>
      </c>
      <c r="G168" s="218">
        <v>5511002</v>
      </c>
      <c r="H168" s="218">
        <v>40107569</v>
      </c>
      <c r="I168" s="218">
        <v>41340174</v>
      </c>
      <c r="J168" s="218">
        <v>48289342</v>
      </c>
      <c r="K168" s="218">
        <v>0</v>
      </c>
      <c r="L168" s="218">
        <v>5648777</v>
      </c>
      <c r="M168" s="218">
        <v>42640565</v>
      </c>
      <c r="N168" s="191"/>
      <c r="O168" s="218">
        <v>52114950</v>
      </c>
      <c r="P168" s="230">
        <v>54552238</v>
      </c>
      <c r="Q168" s="191"/>
      <c r="R168" s="218">
        <v>54552238</v>
      </c>
      <c r="S168" s="192"/>
      <c r="T168" s="218">
        <v>42640565</v>
      </c>
    </row>
    <row r="169" spans="1:20" ht="12.75">
      <c r="A169" s="177" t="s">
        <v>605</v>
      </c>
      <c r="B169" s="178">
        <v>160</v>
      </c>
      <c r="C169" s="218">
        <v>140808634</v>
      </c>
      <c r="D169" s="218">
        <v>146747545</v>
      </c>
      <c r="E169" s="218">
        <v>0</v>
      </c>
      <c r="F169" s="218">
        <v>0</v>
      </c>
      <c r="G169" s="218">
        <v>0</v>
      </c>
      <c r="H169" s="218">
        <v>140808634</v>
      </c>
      <c r="I169" s="218">
        <v>146747545</v>
      </c>
      <c r="J169" s="218">
        <v>152560490</v>
      </c>
      <c r="K169" s="218">
        <v>0</v>
      </c>
      <c r="L169" s="218">
        <v>0</v>
      </c>
      <c r="M169" s="218">
        <v>152560490</v>
      </c>
      <c r="N169" s="191"/>
      <c r="O169" s="218">
        <v>191605030</v>
      </c>
      <c r="P169" s="230">
        <v>204695360</v>
      </c>
      <c r="Q169" s="191"/>
      <c r="R169" s="218">
        <v>204695360</v>
      </c>
      <c r="S169" s="192"/>
      <c r="T169" s="218">
        <v>152560490</v>
      </c>
    </row>
    <row r="170" spans="1:20" ht="12.75">
      <c r="A170" s="177" t="s">
        <v>606</v>
      </c>
      <c r="B170" s="178">
        <v>161</v>
      </c>
      <c r="C170" s="218">
        <v>37886042</v>
      </c>
      <c r="D170" s="218">
        <v>39450650</v>
      </c>
      <c r="E170" s="218">
        <v>0</v>
      </c>
      <c r="F170" s="218">
        <v>0</v>
      </c>
      <c r="G170" s="218">
        <v>0</v>
      </c>
      <c r="H170" s="218">
        <v>37886042</v>
      </c>
      <c r="I170" s="218">
        <v>39450650</v>
      </c>
      <c r="J170" s="218">
        <v>41088672</v>
      </c>
      <c r="K170" s="218">
        <v>0</v>
      </c>
      <c r="L170" s="218">
        <v>0</v>
      </c>
      <c r="M170" s="218">
        <v>41088672</v>
      </c>
      <c r="N170" s="191"/>
      <c r="O170" s="218">
        <v>50743173</v>
      </c>
      <c r="P170" s="230">
        <v>51961479</v>
      </c>
      <c r="Q170" s="191"/>
      <c r="R170" s="218">
        <v>51961479</v>
      </c>
      <c r="S170" s="192"/>
      <c r="T170" s="218">
        <v>41088672</v>
      </c>
    </row>
    <row r="171" spans="1:20" ht="12.75">
      <c r="A171" s="177" t="s">
        <v>607</v>
      </c>
      <c r="B171" s="178">
        <v>162</v>
      </c>
      <c r="C171" s="218">
        <v>22054802</v>
      </c>
      <c r="D171" s="218">
        <v>23087668</v>
      </c>
      <c r="E171" s="218">
        <v>0</v>
      </c>
      <c r="F171" s="218">
        <v>0</v>
      </c>
      <c r="G171" s="218">
        <v>1249366</v>
      </c>
      <c r="H171" s="218">
        <v>20835908</v>
      </c>
      <c r="I171" s="218">
        <v>21838302</v>
      </c>
      <c r="J171" s="218">
        <v>24137396</v>
      </c>
      <c r="K171" s="218">
        <v>0</v>
      </c>
      <c r="L171" s="218">
        <v>1280600</v>
      </c>
      <c r="M171" s="218">
        <v>22856796</v>
      </c>
      <c r="N171" s="191"/>
      <c r="O171" s="218">
        <v>32801456</v>
      </c>
      <c r="P171" s="230">
        <v>36056217</v>
      </c>
      <c r="Q171" s="191"/>
      <c r="R171" s="218">
        <v>36056217</v>
      </c>
      <c r="S171" s="192"/>
      <c r="T171" s="218">
        <v>22856796</v>
      </c>
    </row>
    <row r="172" spans="1:20" ht="12.75">
      <c r="A172" s="177" t="s">
        <v>608</v>
      </c>
      <c r="B172" s="178">
        <v>163</v>
      </c>
      <c r="C172" s="218">
        <v>121530630</v>
      </c>
      <c r="D172" s="218">
        <v>126245456</v>
      </c>
      <c r="E172" s="218">
        <v>0</v>
      </c>
      <c r="F172" s="218">
        <v>0</v>
      </c>
      <c r="G172" s="218">
        <v>0</v>
      </c>
      <c r="H172" s="218">
        <v>121530630</v>
      </c>
      <c r="I172" s="218">
        <v>126245456</v>
      </c>
      <c r="J172" s="218">
        <v>131247559</v>
      </c>
      <c r="K172" s="218">
        <v>0</v>
      </c>
      <c r="L172" s="218">
        <v>0</v>
      </c>
      <c r="M172" s="218">
        <v>131247559</v>
      </c>
      <c r="N172" s="191"/>
      <c r="O172" s="218">
        <v>187516787</v>
      </c>
      <c r="P172" s="230">
        <v>207964425</v>
      </c>
      <c r="Q172" s="191"/>
      <c r="R172" s="218">
        <v>207964425</v>
      </c>
      <c r="S172" s="192"/>
      <c r="T172" s="218">
        <v>131247559</v>
      </c>
    </row>
    <row r="173" spans="1:20" ht="12.75">
      <c r="A173" s="177" t="s">
        <v>609</v>
      </c>
      <c r="B173" s="178">
        <v>164</v>
      </c>
      <c r="C173" s="218">
        <v>39753350</v>
      </c>
      <c r="D173" s="218">
        <v>41182957</v>
      </c>
      <c r="E173" s="218">
        <v>0</v>
      </c>
      <c r="F173" s="218">
        <v>0</v>
      </c>
      <c r="G173" s="218">
        <v>5585891</v>
      </c>
      <c r="H173" s="218">
        <v>34303700</v>
      </c>
      <c r="I173" s="218">
        <v>35597066</v>
      </c>
      <c r="J173" s="218">
        <v>42596102</v>
      </c>
      <c r="K173" s="218">
        <v>0</v>
      </c>
      <c r="L173" s="218">
        <v>5725538</v>
      </c>
      <c r="M173" s="218">
        <v>36870564</v>
      </c>
      <c r="N173" s="191"/>
      <c r="O173" s="218">
        <v>76915473</v>
      </c>
      <c r="P173" s="230">
        <v>77986427</v>
      </c>
      <c r="Q173" s="191"/>
      <c r="R173" s="218">
        <v>77986427</v>
      </c>
      <c r="S173" s="192"/>
      <c r="T173" s="218">
        <v>36870564</v>
      </c>
    </row>
    <row r="174" spans="1:20" ht="12.75">
      <c r="A174" s="177" t="s">
        <v>610</v>
      </c>
      <c r="B174" s="178">
        <v>165</v>
      </c>
      <c r="C174" s="218">
        <v>83008386</v>
      </c>
      <c r="D174" s="218">
        <v>86826081</v>
      </c>
      <c r="E174" s="218">
        <v>0</v>
      </c>
      <c r="F174" s="218">
        <v>0</v>
      </c>
      <c r="G174" s="218">
        <v>0</v>
      </c>
      <c r="H174" s="218">
        <v>83008386</v>
      </c>
      <c r="I174" s="218">
        <v>86826081</v>
      </c>
      <c r="J174" s="218">
        <v>90263355</v>
      </c>
      <c r="K174" s="218">
        <v>0</v>
      </c>
      <c r="L174" s="218">
        <v>0</v>
      </c>
      <c r="M174" s="218">
        <v>90263355</v>
      </c>
      <c r="N174" s="191"/>
      <c r="O174" s="218">
        <v>173855946</v>
      </c>
      <c r="P174" s="230">
        <v>192336403</v>
      </c>
      <c r="Q174" s="191"/>
      <c r="R174" s="218">
        <v>192336403</v>
      </c>
      <c r="S174" s="192"/>
      <c r="T174" s="218">
        <v>90263355</v>
      </c>
    </row>
    <row r="175" spans="1:20" ht="12.75">
      <c r="A175" s="177" t="s">
        <v>611</v>
      </c>
      <c r="B175" s="178">
        <v>166</v>
      </c>
      <c r="C175" s="218">
        <v>22866037</v>
      </c>
      <c r="D175" s="218">
        <v>23714112</v>
      </c>
      <c r="E175" s="218">
        <v>0</v>
      </c>
      <c r="F175" s="218">
        <v>0</v>
      </c>
      <c r="G175" s="218">
        <v>2846967</v>
      </c>
      <c r="H175" s="218">
        <v>20088508</v>
      </c>
      <c r="I175" s="218">
        <v>20867145</v>
      </c>
      <c r="J175" s="218">
        <v>24583099</v>
      </c>
      <c r="K175" s="218">
        <v>0</v>
      </c>
      <c r="L175" s="218">
        <v>2918141</v>
      </c>
      <c r="M175" s="218">
        <v>21664958</v>
      </c>
      <c r="N175" s="191"/>
      <c r="O175" s="218">
        <v>59925100</v>
      </c>
      <c r="P175" s="230">
        <v>61086664</v>
      </c>
      <c r="Q175" s="191"/>
      <c r="R175" s="218">
        <v>61086664</v>
      </c>
      <c r="S175" s="192"/>
      <c r="T175" s="218">
        <v>21664958</v>
      </c>
    </row>
    <row r="176" spans="1:20" ht="12.75">
      <c r="A176" s="177" t="s">
        <v>612</v>
      </c>
      <c r="B176" s="178">
        <v>167</v>
      </c>
      <c r="C176" s="218">
        <v>57775644</v>
      </c>
      <c r="D176" s="218">
        <v>60178592</v>
      </c>
      <c r="E176" s="218">
        <v>0</v>
      </c>
      <c r="F176" s="218">
        <v>0</v>
      </c>
      <c r="G176" s="218">
        <v>2356125</v>
      </c>
      <c r="H176" s="218">
        <v>55476985</v>
      </c>
      <c r="I176" s="218">
        <v>57822467</v>
      </c>
      <c r="J176" s="218">
        <v>62753738</v>
      </c>
      <c r="K176" s="218">
        <v>0</v>
      </c>
      <c r="L176" s="218">
        <v>2415028</v>
      </c>
      <c r="M176" s="218">
        <v>60338710</v>
      </c>
      <c r="N176" s="191"/>
      <c r="O176" s="218">
        <v>91550702</v>
      </c>
      <c r="P176" s="230">
        <v>96582530</v>
      </c>
      <c r="Q176" s="191"/>
      <c r="R176" s="218">
        <v>96582530</v>
      </c>
      <c r="S176" s="192"/>
      <c r="T176" s="218">
        <v>60338710</v>
      </c>
    </row>
    <row r="177" spans="1:20" ht="12.75">
      <c r="A177" s="177" t="s">
        <v>613</v>
      </c>
      <c r="B177" s="178">
        <v>168</v>
      </c>
      <c r="C177" s="218">
        <v>57779806</v>
      </c>
      <c r="D177" s="218">
        <v>59592925</v>
      </c>
      <c r="E177" s="218">
        <v>0</v>
      </c>
      <c r="F177" s="218">
        <v>0</v>
      </c>
      <c r="G177" s="218">
        <v>6609570</v>
      </c>
      <c r="H177" s="218">
        <v>51331445</v>
      </c>
      <c r="I177" s="218">
        <v>52983355</v>
      </c>
      <c r="J177" s="218">
        <v>61400179</v>
      </c>
      <c r="K177" s="218">
        <v>0</v>
      </c>
      <c r="L177" s="218">
        <v>6774809</v>
      </c>
      <c r="M177" s="218">
        <v>54625370</v>
      </c>
      <c r="N177" s="191"/>
      <c r="O177" s="218">
        <v>150443392</v>
      </c>
      <c r="P177" s="230">
        <v>157889226</v>
      </c>
      <c r="Q177" s="191"/>
      <c r="R177" s="218">
        <v>157889226</v>
      </c>
      <c r="S177" s="192"/>
      <c r="T177" s="218">
        <v>54625370</v>
      </c>
    </row>
    <row r="178" spans="1:20" ht="12.75">
      <c r="A178" s="177" t="s">
        <v>614</v>
      </c>
      <c r="B178" s="178">
        <v>169</v>
      </c>
      <c r="C178" s="218">
        <v>17050970</v>
      </c>
      <c r="D178" s="218">
        <v>17691386</v>
      </c>
      <c r="E178" s="218">
        <v>0</v>
      </c>
      <c r="F178" s="218">
        <v>0</v>
      </c>
      <c r="G178" s="218">
        <v>1657817</v>
      </c>
      <c r="H178" s="218">
        <v>15433588</v>
      </c>
      <c r="I178" s="218">
        <v>16033569</v>
      </c>
      <c r="J178" s="218">
        <v>18306189</v>
      </c>
      <c r="K178" s="218">
        <v>0</v>
      </c>
      <c r="L178" s="218">
        <v>1699262</v>
      </c>
      <c r="M178" s="218">
        <v>16606927</v>
      </c>
      <c r="N178" s="191"/>
      <c r="O178" s="218">
        <v>39439162</v>
      </c>
      <c r="P178" s="230">
        <v>43163144</v>
      </c>
      <c r="Q178" s="191"/>
      <c r="R178" s="218">
        <v>43163144</v>
      </c>
      <c r="S178" s="192"/>
      <c r="T178" s="218">
        <v>16606927</v>
      </c>
    </row>
    <row r="179" spans="1:20" ht="12.75">
      <c r="A179" s="177" t="s">
        <v>615</v>
      </c>
      <c r="B179" s="178">
        <v>170</v>
      </c>
      <c r="C179" s="218">
        <v>124710450</v>
      </c>
      <c r="D179" s="218">
        <v>131259954</v>
      </c>
      <c r="E179" s="218">
        <v>0</v>
      </c>
      <c r="F179" s="218">
        <v>0</v>
      </c>
      <c r="G179" s="218">
        <v>0</v>
      </c>
      <c r="H179" s="218">
        <v>124710450</v>
      </c>
      <c r="I179" s="218">
        <v>131259954</v>
      </c>
      <c r="J179" s="218">
        <v>138028167</v>
      </c>
      <c r="K179" s="218">
        <v>0</v>
      </c>
      <c r="L179" s="218">
        <v>0</v>
      </c>
      <c r="M179" s="218">
        <v>138028167</v>
      </c>
      <c r="N179" s="191"/>
      <c r="O179" s="218">
        <v>134766478</v>
      </c>
      <c r="P179" s="230">
        <v>149027078</v>
      </c>
      <c r="Q179" s="191"/>
      <c r="R179" s="218">
        <v>149027078</v>
      </c>
      <c r="S179" s="192"/>
      <c r="T179" s="218">
        <v>138028167</v>
      </c>
    </row>
    <row r="180" spans="1:20" ht="12.75">
      <c r="A180" s="177" t="s">
        <v>616</v>
      </c>
      <c r="B180" s="178">
        <v>171</v>
      </c>
      <c r="C180" s="218">
        <v>58529796</v>
      </c>
      <c r="D180" s="218">
        <v>60683624</v>
      </c>
      <c r="E180" s="218">
        <v>0</v>
      </c>
      <c r="F180" s="218">
        <v>0</v>
      </c>
      <c r="G180" s="218">
        <v>2497726</v>
      </c>
      <c r="H180" s="218">
        <v>56092990</v>
      </c>
      <c r="I180" s="218">
        <v>58185898</v>
      </c>
      <c r="J180" s="218">
        <v>62903647</v>
      </c>
      <c r="K180" s="218">
        <v>0</v>
      </c>
      <c r="L180" s="218">
        <v>2560169</v>
      </c>
      <c r="M180" s="218">
        <v>60343478</v>
      </c>
      <c r="N180" s="191"/>
      <c r="O180" s="218">
        <v>121257669</v>
      </c>
      <c r="P180" s="230">
        <v>125013752</v>
      </c>
      <c r="Q180" s="191"/>
      <c r="R180" s="218">
        <v>125013752</v>
      </c>
      <c r="S180" s="192"/>
      <c r="T180" s="218">
        <v>60343478</v>
      </c>
    </row>
    <row r="181" spans="1:20" ht="12.75">
      <c r="A181" s="177" t="s">
        <v>617</v>
      </c>
      <c r="B181" s="178">
        <v>172</v>
      </c>
      <c r="C181" s="218">
        <v>44267702</v>
      </c>
      <c r="D181" s="218">
        <v>46068055</v>
      </c>
      <c r="E181" s="218">
        <v>0</v>
      </c>
      <c r="F181" s="218">
        <v>0</v>
      </c>
      <c r="G181" s="218">
        <v>0</v>
      </c>
      <c r="H181" s="218">
        <v>44267702</v>
      </c>
      <c r="I181" s="218">
        <v>46068055</v>
      </c>
      <c r="J181" s="218">
        <v>48001741</v>
      </c>
      <c r="K181" s="218">
        <v>0</v>
      </c>
      <c r="L181" s="218">
        <v>0</v>
      </c>
      <c r="M181" s="218">
        <v>48001741</v>
      </c>
      <c r="N181" s="191"/>
      <c r="O181" s="218">
        <v>129676625</v>
      </c>
      <c r="P181" s="230">
        <v>134652250</v>
      </c>
      <c r="Q181" s="191"/>
      <c r="R181" s="218">
        <v>134652250</v>
      </c>
      <c r="S181" s="192"/>
      <c r="T181" s="218">
        <v>48001741</v>
      </c>
    </row>
    <row r="182" spans="1:20" ht="12.75">
      <c r="A182" s="177" t="s">
        <v>618</v>
      </c>
      <c r="B182" s="178">
        <v>173</v>
      </c>
      <c r="C182" s="218">
        <v>20400470</v>
      </c>
      <c r="D182" s="218">
        <v>21161059</v>
      </c>
      <c r="E182" s="218">
        <v>0</v>
      </c>
      <c r="F182" s="218">
        <v>0</v>
      </c>
      <c r="G182" s="218">
        <v>1916180</v>
      </c>
      <c r="H182" s="218">
        <v>18531026</v>
      </c>
      <c r="I182" s="218">
        <v>19244879</v>
      </c>
      <c r="J182" s="218">
        <v>22005954</v>
      </c>
      <c r="K182" s="218">
        <v>0</v>
      </c>
      <c r="L182" s="218">
        <v>1964085</v>
      </c>
      <c r="M182" s="218">
        <v>20041869</v>
      </c>
      <c r="N182" s="191"/>
      <c r="O182" s="218">
        <v>42952470</v>
      </c>
      <c r="P182" s="230">
        <v>44038675</v>
      </c>
      <c r="Q182" s="191"/>
      <c r="R182" s="218">
        <v>44038675</v>
      </c>
      <c r="S182" s="192"/>
      <c r="T182" s="218">
        <v>20041869</v>
      </c>
    </row>
    <row r="183" spans="1:20" ht="12.75">
      <c r="A183" s="177" t="s">
        <v>619</v>
      </c>
      <c r="B183" s="178">
        <v>174</v>
      </c>
      <c r="C183" s="218">
        <v>26953501</v>
      </c>
      <c r="D183" s="218">
        <v>28058307</v>
      </c>
      <c r="E183" s="218">
        <v>0</v>
      </c>
      <c r="F183" s="218">
        <v>0</v>
      </c>
      <c r="G183" s="218">
        <v>1376015</v>
      </c>
      <c r="H183" s="218">
        <v>25611047</v>
      </c>
      <c r="I183" s="218">
        <v>26682292</v>
      </c>
      <c r="J183" s="218">
        <v>29049744</v>
      </c>
      <c r="K183" s="218">
        <v>0</v>
      </c>
      <c r="L183" s="218">
        <v>1410415</v>
      </c>
      <c r="M183" s="218">
        <v>27639329</v>
      </c>
      <c r="N183" s="191"/>
      <c r="O183" s="218">
        <v>32227815</v>
      </c>
      <c r="P183" s="230">
        <v>35864451</v>
      </c>
      <c r="Q183" s="191"/>
      <c r="R183" s="218">
        <v>35864451</v>
      </c>
      <c r="S183" s="192"/>
      <c r="T183" s="218">
        <v>27639329</v>
      </c>
    </row>
    <row r="184" spans="1:20" ht="12.75">
      <c r="A184" s="177" t="s">
        <v>620</v>
      </c>
      <c r="B184" s="178">
        <v>175</v>
      </c>
      <c r="C184" s="218">
        <v>38219322</v>
      </c>
      <c r="D184" s="218">
        <v>39559733</v>
      </c>
      <c r="E184" s="218">
        <v>0</v>
      </c>
      <c r="F184" s="218">
        <v>0</v>
      </c>
      <c r="G184" s="218">
        <v>7332825</v>
      </c>
      <c r="H184" s="218">
        <v>31065346</v>
      </c>
      <c r="I184" s="218">
        <v>32226908</v>
      </c>
      <c r="J184" s="218">
        <v>42835123</v>
      </c>
      <c r="K184" s="218">
        <v>0</v>
      </c>
      <c r="L184" s="218">
        <v>7516146</v>
      </c>
      <c r="M184" s="218">
        <v>35318977</v>
      </c>
      <c r="N184" s="191"/>
      <c r="O184" s="218">
        <v>64566181</v>
      </c>
      <c r="P184" s="230">
        <v>67052130</v>
      </c>
      <c r="Q184" s="191"/>
      <c r="R184" s="218">
        <v>67052130</v>
      </c>
      <c r="S184" s="192"/>
      <c r="T184" s="218">
        <v>35318977</v>
      </c>
    </row>
    <row r="185" spans="1:20" ht="12.75">
      <c r="A185" s="177" t="s">
        <v>621</v>
      </c>
      <c r="B185" s="178">
        <v>176</v>
      </c>
      <c r="C185" s="218">
        <v>105140200</v>
      </c>
      <c r="D185" s="218">
        <v>109528185</v>
      </c>
      <c r="E185" s="218">
        <v>0</v>
      </c>
      <c r="F185" s="218">
        <v>0</v>
      </c>
      <c r="G185" s="218">
        <v>0</v>
      </c>
      <c r="H185" s="218">
        <v>105140200</v>
      </c>
      <c r="I185" s="218">
        <v>109528185</v>
      </c>
      <c r="J185" s="218">
        <v>113940518</v>
      </c>
      <c r="K185" s="218">
        <v>0</v>
      </c>
      <c r="L185" s="218">
        <v>0</v>
      </c>
      <c r="M185" s="218">
        <v>113940518</v>
      </c>
      <c r="N185" s="191"/>
      <c r="O185" s="218">
        <v>242334021</v>
      </c>
      <c r="P185" s="230">
        <v>270047293</v>
      </c>
      <c r="Q185" s="191"/>
      <c r="R185" s="218">
        <v>270047293</v>
      </c>
      <c r="S185" s="192"/>
      <c r="T185" s="218">
        <v>113940518</v>
      </c>
    </row>
    <row r="186" spans="1:20" ht="12.75">
      <c r="A186" s="177" t="s">
        <v>622</v>
      </c>
      <c r="B186" s="178">
        <v>177</v>
      </c>
      <c r="C186" s="218">
        <v>32590819</v>
      </c>
      <c r="D186" s="218">
        <v>34087272</v>
      </c>
      <c r="E186" s="218">
        <v>0</v>
      </c>
      <c r="F186" s="218">
        <v>0</v>
      </c>
      <c r="G186" s="218">
        <v>2530008</v>
      </c>
      <c r="H186" s="218">
        <v>30122519</v>
      </c>
      <c r="I186" s="218">
        <v>31557264</v>
      </c>
      <c r="J186" s="218">
        <v>39782447</v>
      </c>
      <c r="K186" s="218">
        <v>0</v>
      </c>
      <c r="L186" s="218">
        <v>2593258</v>
      </c>
      <c r="M186" s="218">
        <v>37189189</v>
      </c>
      <c r="N186" s="191"/>
      <c r="O186" s="218">
        <v>49765414</v>
      </c>
      <c r="P186" s="230">
        <v>58164355</v>
      </c>
      <c r="Q186" s="191"/>
      <c r="R186" s="218">
        <v>58164355</v>
      </c>
      <c r="S186" s="192"/>
      <c r="T186" s="218">
        <v>37189189</v>
      </c>
    </row>
    <row r="187" spans="1:20" ht="12.75">
      <c r="A187" s="177" t="s">
        <v>623</v>
      </c>
      <c r="B187" s="178">
        <v>178</v>
      </c>
      <c r="C187" s="218">
        <v>53426783</v>
      </c>
      <c r="D187" s="218">
        <v>55368833</v>
      </c>
      <c r="E187" s="218">
        <v>0</v>
      </c>
      <c r="F187" s="218">
        <v>0</v>
      </c>
      <c r="G187" s="218">
        <v>0</v>
      </c>
      <c r="H187" s="218">
        <v>53426783</v>
      </c>
      <c r="I187" s="218">
        <v>55368833</v>
      </c>
      <c r="J187" s="218">
        <v>57521943</v>
      </c>
      <c r="K187" s="218">
        <v>0</v>
      </c>
      <c r="L187" s="218">
        <v>0</v>
      </c>
      <c r="M187" s="218">
        <v>57521943</v>
      </c>
      <c r="N187" s="191"/>
      <c r="O187" s="218">
        <v>121947644</v>
      </c>
      <c r="P187" s="230">
        <v>132583791</v>
      </c>
      <c r="Q187" s="191"/>
      <c r="R187" s="218">
        <v>132583791</v>
      </c>
      <c r="S187" s="192"/>
      <c r="T187" s="218">
        <v>57521943</v>
      </c>
    </row>
    <row r="188" spans="1:20" ht="12.75">
      <c r="A188" s="177" t="s">
        <v>624</v>
      </c>
      <c r="B188" s="178">
        <v>179</v>
      </c>
      <c r="C188" s="218">
        <v>13753336</v>
      </c>
      <c r="D188" s="218">
        <v>14477901</v>
      </c>
      <c r="E188" s="218">
        <v>0</v>
      </c>
      <c r="F188" s="218">
        <v>0</v>
      </c>
      <c r="G188" s="218">
        <v>2614542</v>
      </c>
      <c r="H188" s="218">
        <v>11202563</v>
      </c>
      <c r="I188" s="218">
        <v>11863359</v>
      </c>
      <c r="J188" s="218">
        <v>15201586</v>
      </c>
      <c r="K188" s="218">
        <v>0</v>
      </c>
      <c r="L188" s="218">
        <v>2679906</v>
      </c>
      <c r="M188" s="218">
        <v>12521680</v>
      </c>
      <c r="N188" s="191"/>
      <c r="O188" s="218">
        <v>22651387</v>
      </c>
      <c r="P188" s="230">
        <v>24185196</v>
      </c>
      <c r="Q188" s="191"/>
      <c r="R188" s="218">
        <v>24185196</v>
      </c>
      <c r="S188" s="192"/>
      <c r="T188" s="218">
        <v>12521680</v>
      </c>
    </row>
    <row r="189" spans="1:20" ht="12.75">
      <c r="A189" s="177" t="s">
        <v>625</v>
      </c>
      <c r="B189" s="178">
        <v>180</v>
      </c>
      <c r="C189" s="218">
        <v>11767675</v>
      </c>
      <c r="D189" s="218">
        <v>12282175</v>
      </c>
      <c r="E189" s="218">
        <v>100000</v>
      </c>
      <c r="F189" s="218">
        <v>0</v>
      </c>
      <c r="G189" s="218">
        <v>1905203</v>
      </c>
      <c r="H189" s="218">
        <v>9908940</v>
      </c>
      <c r="I189" s="218">
        <v>10376972</v>
      </c>
      <c r="J189" s="218">
        <v>12817276</v>
      </c>
      <c r="K189" s="218">
        <v>0</v>
      </c>
      <c r="L189" s="218">
        <v>1952833</v>
      </c>
      <c r="M189" s="218">
        <v>10864443</v>
      </c>
      <c r="N189" s="191"/>
      <c r="O189" s="218">
        <v>19815109</v>
      </c>
      <c r="P189" s="230">
        <v>20655168</v>
      </c>
      <c r="Q189" s="191"/>
      <c r="R189" s="218">
        <v>20655168</v>
      </c>
      <c r="S189" s="192"/>
      <c r="T189" s="218">
        <v>10864443</v>
      </c>
    </row>
    <row r="190" spans="1:20" ht="12.75">
      <c r="A190" s="177" t="s">
        <v>626</v>
      </c>
      <c r="B190" s="178">
        <v>181</v>
      </c>
      <c r="C190" s="218">
        <v>83578045</v>
      </c>
      <c r="D190" s="218">
        <v>86698275</v>
      </c>
      <c r="E190" s="218">
        <v>0</v>
      </c>
      <c r="F190" s="218">
        <v>0</v>
      </c>
      <c r="G190" s="218">
        <v>0</v>
      </c>
      <c r="H190" s="218">
        <v>83578045</v>
      </c>
      <c r="I190" s="218">
        <v>86698275</v>
      </c>
      <c r="J190" s="218">
        <v>90014577</v>
      </c>
      <c r="K190" s="218">
        <v>0</v>
      </c>
      <c r="L190" s="218">
        <v>0</v>
      </c>
      <c r="M190" s="218">
        <v>90014577</v>
      </c>
      <c r="N190" s="191"/>
      <c r="O190" s="218">
        <v>133238109</v>
      </c>
      <c r="P190" s="230">
        <v>139280668</v>
      </c>
      <c r="Q190" s="191"/>
      <c r="R190" s="218">
        <v>139280668</v>
      </c>
      <c r="S190" s="192"/>
      <c r="T190" s="218">
        <v>90014577</v>
      </c>
    </row>
    <row r="191" spans="1:20" ht="12.75">
      <c r="A191" s="177" t="s">
        <v>627</v>
      </c>
      <c r="B191" s="178">
        <v>182</v>
      </c>
      <c r="C191" s="218">
        <v>38749307</v>
      </c>
      <c r="D191" s="218">
        <v>40482738</v>
      </c>
      <c r="E191" s="218">
        <v>0</v>
      </c>
      <c r="F191" s="218">
        <v>0</v>
      </c>
      <c r="G191" s="218">
        <v>0</v>
      </c>
      <c r="H191" s="218">
        <v>38749307</v>
      </c>
      <c r="I191" s="218">
        <v>40482738</v>
      </c>
      <c r="J191" s="218">
        <v>42271292</v>
      </c>
      <c r="K191" s="218">
        <v>0</v>
      </c>
      <c r="L191" s="218">
        <v>0</v>
      </c>
      <c r="M191" s="218">
        <v>42271292</v>
      </c>
      <c r="N191" s="191"/>
      <c r="O191" s="218">
        <v>64168792</v>
      </c>
      <c r="P191" s="230">
        <v>68329135</v>
      </c>
      <c r="Q191" s="191"/>
      <c r="R191" s="218">
        <v>68329135</v>
      </c>
      <c r="S191" s="192"/>
      <c r="T191" s="218">
        <v>42271292</v>
      </c>
    </row>
    <row r="192" spans="1:20" ht="12.75">
      <c r="A192" s="177" t="s">
        <v>628</v>
      </c>
      <c r="B192" s="178">
        <v>183</v>
      </c>
      <c r="C192" s="218">
        <v>1341436</v>
      </c>
      <c r="D192" s="218">
        <v>1378983</v>
      </c>
      <c r="E192" s="218">
        <v>0</v>
      </c>
      <c r="F192" s="218">
        <v>0</v>
      </c>
      <c r="G192" s="218">
        <v>0</v>
      </c>
      <c r="H192" s="218">
        <v>1341436</v>
      </c>
      <c r="I192" s="218">
        <v>1378983</v>
      </c>
      <c r="J192" s="218">
        <v>1423245</v>
      </c>
      <c r="K192" s="218">
        <v>0</v>
      </c>
      <c r="L192" s="218">
        <v>0</v>
      </c>
      <c r="M192" s="218">
        <v>1423245</v>
      </c>
      <c r="N192" s="191"/>
      <c r="O192" s="218">
        <v>1668853</v>
      </c>
      <c r="P192" s="230">
        <v>1680668</v>
      </c>
      <c r="Q192" s="191"/>
      <c r="R192" s="218">
        <v>1680668</v>
      </c>
      <c r="S192" s="192"/>
      <c r="T192" s="218">
        <v>1423245</v>
      </c>
    </row>
    <row r="193" spans="1:20" ht="12.75">
      <c r="A193" s="177" t="s">
        <v>629</v>
      </c>
      <c r="B193" s="178">
        <v>184</v>
      </c>
      <c r="C193" s="218">
        <v>25455836</v>
      </c>
      <c r="D193" s="218">
        <v>26764835</v>
      </c>
      <c r="E193" s="218">
        <v>690000</v>
      </c>
      <c r="F193" s="218">
        <v>0</v>
      </c>
      <c r="G193" s="218">
        <v>1696254</v>
      </c>
      <c r="H193" s="218">
        <v>23800954</v>
      </c>
      <c r="I193" s="218">
        <v>25068581</v>
      </c>
      <c r="J193" s="218">
        <v>28006842</v>
      </c>
      <c r="K193" s="218">
        <v>0</v>
      </c>
      <c r="L193" s="218">
        <v>1738660</v>
      </c>
      <c r="M193" s="218">
        <v>26268182</v>
      </c>
      <c r="N193" s="191"/>
      <c r="O193" s="218">
        <v>49512015</v>
      </c>
      <c r="P193" s="230">
        <v>52436491</v>
      </c>
      <c r="Q193" s="191"/>
      <c r="R193" s="218">
        <v>52436491</v>
      </c>
      <c r="S193" s="192"/>
      <c r="T193" s="218">
        <v>26268182</v>
      </c>
    </row>
    <row r="194" spans="1:20" ht="12.75">
      <c r="A194" s="177" t="s">
        <v>630</v>
      </c>
      <c r="B194" s="178">
        <v>185</v>
      </c>
      <c r="C194" s="218">
        <v>65383458</v>
      </c>
      <c r="D194" s="218">
        <v>67893461</v>
      </c>
      <c r="E194" s="218">
        <v>0</v>
      </c>
      <c r="F194" s="218">
        <v>0</v>
      </c>
      <c r="G194" s="218">
        <v>0</v>
      </c>
      <c r="H194" s="218">
        <v>65383458</v>
      </c>
      <c r="I194" s="218">
        <v>67893461</v>
      </c>
      <c r="J194" s="218">
        <v>70897896</v>
      </c>
      <c r="K194" s="218">
        <v>0</v>
      </c>
      <c r="L194" s="218">
        <v>0</v>
      </c>
      <c r="M194" s="218">
        <v>70897896</v>
      </c>
      <c r="N194" s="191"/>
      <c r="O194" s="218">
        <v>82156678</v>
      </c>
      <c r="P194" s="230">
        <v>85930178</v>
      </c>
      <c r="Q194" s="191"/>
      <c r="R194" s="218">
        <v>85930178</v>
      </c>
      <c r="S194" s="192"/>
      <c r="T194" s="218">
        <v>70897896</v>
      </c>
    </row>
    <row r="195" spans="1:20" ht="12.75">
      <c r="A195" s="177" t="s">
        <v>631</v>
      </c>
      <c r="B195" s="178">
        <v>186</v>
      </c>
      <c r="C195" s="218">
        <v>22934431</v>
      </c>
      <c r="D195" s="218">
        <v>24012723</v>
      </c>
      <c r="E195" s="218">
        <v>0</v>
      </c>
      <c r="F195" s="218">
        <v>0</v>
      </c>
      <c r="G195" s="218">
        <v>0</v>
      </c>
      <c r="H195" s="218">
        <v>22934431</v>
      </c>
      <c r="I195" s="218">
        <v>24012723</v>
      </c>
      <c r="J195" s="218">
        <v>25332451</v>
      </c>
      <c r="K195" s="218">
        <v>0</v>
      </c>
      <c r="L195" s="218">
        <v>0</v>
      </c>
      <c r="M195" s="218">
        <v>25332451</v>
      </c>
      <c r="N195" s="191"/>
      <c r="O195" s="218">
        <v>38917318</v>
      </c>
      <c r="P195" s="230">
        <v>41679589</v>
      </c>
      <c r="Q195" s="191"/>
      <c r="R195" s="218">
        <v>41679589</v>
      </c>
      <c r="S195" s="192"/>
      <c r="T195" s="218">
        <v>25332451</v>
      </c>
    </row>
    <row r="196" spans="1:20" ht="12.75">
      <c r="A196" s="177" t="s">
        <v>632</v>
      </c>
      <c r="B196" s="178">
        <v>187</v>
      </c>
      <c r="C196" s="218">
        <v>18751220</v>
      </c>
      <c r="D196" s="218">
        <v>19685399</v>
      </c>
      <c r="E196" s="218">
        <v>0</v>
      </c>
      <c r="F196" s="218">
        <v>0</v>
      </c>
      <c r="G196" s="218">
        <v>2846630</v>
      </c>
      <c r="H196" s="218">
        <v>15974020</v>
      </c>
      <c r="I196" s="218">
        <v>16838769</v>
      </c>
      <c r="J196" s="218">
        <v>20829764</v>
      </c>
      <c r="K196" s="218">
        <v>0</v>
      </c>
      <c r="L196" s="218">
        <v>2917796</v>
      </c>
      <c r="M196" s="218">
        <v>17911968</v>
      </c>
      <c r="N196" s="191"/>
      <c r="O196" s="218">
        <v>29019483</v>
      </c>
      <c r="P196" s="230">
        <v>30000873</v>
      </c>
      <c r="Q196" s="191"/>
      <c r="R196" s="218">
        <v>30000873</v>
      </c>
      <c r="S196" s="192"/>
      <c r="T196" s="218">
        <v>17911968</v>
      </c>
    </row>
    <row r="197" spans="1:20" ht="12.75">
      <c r="A197" s="177" t="s">
        <v>633</v>
      </c>
      <c r="B197" s="178">
        <v>188</v>
      </c>
      <c r="C197" s="218">
        <v>4521859</v>
      </c>
      <c r="D197" s="218">
        <v>4659119</v>
      </c>
      <c r="E197" s="218">
        <v>0</v>
      </c>
      <c r="F197" s="218">
        <v>0</v>
      </c>
      <c r="G197" s="218">
        <v>0</v>
      </c>
      <c r="H197" s="218">
        <v>4521859</v>
      </c>
      <c r="I197" s="218">
        <v>4659119</v>
      </c>
      <c r="J197" s="218">
        <v>4850197</v>
      </c>
      <c r="K197" s="218">
        <v>0</v>
      </c>
      <c r="L197" s="218">
        <v>0</v>
      </c>
      <c r="M197" s="218">
        <v>4850197</v>
      </c>
      <c r="N197" s="191"/>
      <c r="O197" s="218">
        <v>7363178</v>
      </c>
      <c r="P197" s="230">
        <v>7798044</v>
      </c>
      <c r="Q197" s="191"/>
      <c r="R197" s="218">
        <v>7798044</v>
      </c>
      <c r="S197" s="192"/>
      <c r="T197" s="218">
        <v>4850197</v>
      </c>
    </row>
    <row r="198" spans="1:20" ht="12.75">
      <c r="A198" s="177" t="s">
        <v>634</v>
      </c>
      <c r="B198" s="178">
        <v>189</v>
      </c>
      <c r="C198" s="218">
        <v>71043581</v>
      </c>
      <c r="D198" s="218">
        <v>76769831</v>
      </c>
      <c r="E198" s="218">
        <v>0</v>
      </c>
      <c r="F198" s="218">
        <v>3137264</v>
      </c>
      <c r="G198" s="218">
        <v>15731304</v>
      </c>
      <c r="H198" s="218">
        <v>58756713</v>
      </c>
      <c r="I198" s="218">
        <v>61038527</v>
      </c>
      <c r="J198" s="218">
        <v>79587098</v>
      </c>
      <c r="K198" s="218">
        <v>3137264</v>
      </c>
      <c r="L198" s="218">
        <v>19261851</v>
      </c>
      <c r="M198" s="218">
        <v>60325247</v>
      </c>
      <c r="N198" s="191"/>
      <c r="O198" s="218">
        <v>140751111</v>
      </c>
      <c r="P198" s="230">
        <v>152949470</v>
      </c>
      <c r="Q198" s="191"/>
      <c r="R198" s="218">
        <v>152949470</v>
      </c>
      <c r="S198" s="192"/>
      <c r="T198" s="218">
        <v>60325247</v>
      </c>
    </row>
    <row r="199" spans="1:20" ht="12.75">
      <c r="A199" s="177" t="s">
        <v>635</v>
      </c>
      <c r="B199" s="178">
        <v>190</v>
      </c>
      <c r="C199" s="218">
        <v>613522</v>
      </c>
      <c r="D199" s="218">
        <v>622379</v>
      </c>
      <c r="E199" s="218">
        <v>0</v>
      </c>
      <c r="F199" s="218">
        <v>0</v>
      </c>
      <c r="G199" s="218">
        <v>0</v>
      </c>
      <c r="H199" s="218">
        <v>613522</v>
      </c>
      <c r="I199" s="218">
        <v>622379</v>
      </c>
      <c r="J199" s="218">
        <v>0</v>
      </c>
      <c r="K199" s="218">
        <v>0</v>
      </c>
      <c r="L199" s="218">
        <v>0</v>
      </c>
      <c r="M199" s="218">
        <v>0</v>
      </c>
      <c r="N199" s="191"/>
      <c r="O199" s="218">
        <v>622379</v>
      </c>
      <c r="P199" s="230">
        <v>0</v>
      </c>
      <c r="Q199" s="191"/>
      <c r="R199" s="218">
        <v>622379</v>
      </c>
      <c r="S199" s="192"/>
      <c r="T199" s="218">
        <v>622379</v>
      </c>
    </row>
    <row r="200" spans="1:20" ht="12.75">
      <c r="A200" s="177" t="s">
        <v>636</v>
      </c>
      <c r="B200" s="178">
        <v>191</v>
      </c>
      <c r="C200" s="218">
        <v>12622955</v>
      </c>
      <c r="D200" s="218">
        <v>13144423</v>
      </c>
      <c r="E200" s="218">
        <v>0</v>
      </c>
      <c r="F200" s="218">
        <v>0</v>
      </c>
      <c r="G200" s="218">
        <v>116810</v>
      </c>
      <c r="H200" s="218">
        <v>12508994</v>
      </c>
      <c r="I200" s="218">
        <v>13027613</v>
      </c>
      <c r="J200" s="218">
        <v>13611944</v>
      </c>
      <c r="K200" s="218">
        <v>0</v>
      </c>
      <c r="L200" s="218">
        <v>119730</v>
      </c>
      <c r="M200" s="218">
        <v>13492214</v>
      </c>
      <c r="N200" s="191"/>
      <c r="O200" s="218">
        <v>19340883</v>
      </c>
      <c r="P200" s="230">
        <v>19232324</v>
      </c>
      <c r="Q200" s="191"/>
      <c r="R200" s="218">
        <v>19232324</v>
      </c>
      <c r="S200" s="192"/>
      <c r="T200" s="218">
        <v>13492214</v>
      </c>
    </row>
    <row r="201" spans="1:20" ht="12.75">
      <c r="A201" s="177" t="s">
        <v>637</v>
      </c>
      <c r="B201" s="178">
        <v>192</v>
      </c>
      <c r="C201" s="218">
        <v>15274313</v>
      </c>
      <c r="D201" s="218">
        <v>16267561</v>
      </c>
      <c r="E201" s="218">
        <v>0</v>
      </c>
      <c r="F201" s="218">
        <v>0</v>
      </c>
      <c r="G201" s="218">
        <v>134445</v>
      </c>
      <c r="H201" s="218">
        <v>15143147</v>
      </c>
      <c r="I201" s="218">
        <v>16133116</v>
      </c>
      <c r="J201" s="218">
        <v>17194323</v>
      </c>
      <c r="K201" s="218">
        <v>0</v>
      </c>
      <c r="L201" s="218">
        <v>137806</v>
      </c>
      <c r="M201" s="218">
        <v>17056517</v>
      </c>
      <c r="N201" s="191"/>
      <c r="O201" s="218">
        <v>21241036</v>
      </c>
      <c r="P201" s="230">
        <v>22256185</v>
      </c>
      <c r="Q201" s="191"/>
      <c r="R201" s="218">
        <v>22256185</v>
      </c>
      <c r="S201" s="192"/>
      <c r="T201" s="218">
        <v>17056517</v>
      </c>
    </row>
    <row r="202" spans="1:20" ht="12.75">
      <c r="A202" s="177" t="s">
        <v>638</v>
      </c>
      <c r="B202" s="178">
        <v>193</v>
      </c>
      <c r="C202" s="218">
        <v>3748597</v>
      </c>
      <c r="D202" s="218">
        <v>3875505</v>
      </c>
      <c r="E202" s="218">
        <v>500000</v>
      </c>
      <c r="F202" s="218">
        <v>0</v>
      </c>
      <c r="G202" s="218">
        <v>896528</v>
      </c>
      <c r="H202" s="218">
        <v>2873936</v>
      </c>
      <c r="I202" s="218">
        <v>2978977</v>
      </c>
      <c r="J202" s="218">
        <v>3999223</v>
      </c>
      <c r="K202" s="218">
        <v>0</v>
      </c>
      <c r="L202" s="218">
        <v>918941</v>
      </c>
      <c r="M202" s="218">
        <v>3080282</v>
      </c>
      <c r="N202" s="191"/>
      <c r="O202" s="218">
        <v>12725403</v>
      </c>
      <c r="P202" s="230">
        <v>13130660</v>
      </c>
      <c r="Q202" s="191"/>
      <c r="R202" s="218">
        <v>13130660</v>
      </c>
      <c r="S202" s="192"/>
      <c r="T202" s="218">
        <v>3080282</v>
      </c>
    </row>
    <row r="203" spans="1:20" ht="12.75">
      <c r="A203" s="177" t="s">
        <v>639</v>
      </c>
      <c r="B203" s="178">
        <v>194</v>
      </c>
      <c r="C203" s="218">
        <v>1613435</v>
      </c>
      <c r="D203" s="218">
        <v>1659121</v>
      </c>
      <c r="E203" s="218">
        <v>0</v>
      </c>
      <c r="F203" s="218">
        <v>0</v>
      </c>
      <c r="G203" s="218">
        <v>0</v>
      </c>
      <c r="H203" s="218">
        <v>1613435</v>
      </c>
      <c r="I203" s="218">
        <v>1659121</v>
      </c>
      <c r="J203" s="218">
        <v>1708335</v>
      </c>
      <c r="K203" s="218">
        <v>0</v>
      </c>
      <c r="L203" s="218">
        <v>0</v>
      </c>
      <c r="M203" s="218">
        <v>1708335</v>
      </c>
      <c r="N203" s="191"/>
      <c r="O203" s="218">
        <v>2698101</v>
      </c>
      <c r="P203" s="230">
        <v>2764683</v>
      </c>
      <c r="Q203" s="191"/>
      <c r="R203" s="218">
        <v>2764683</v>
      </c>
      <c r="S203" s="192"/>
      <c r="T203" s="218">
        <v>1708335</v>
      </c>
    </row>
    <row r="204" spans="1:20" ht="12.75">
      <c r="A204" s="177" t="s">
        <v>640</v>
      </c>
      <c r="B204" s="178">
        <v>195</v>
      </c>
      <c r="C204" s="218">
        <v>565053</v>
      </c>
      <c r="D204" s="218">
        <v>583238</v>
      </c>
      <c r="E204" s="218">
        <v>0</v>
      </c>
      <c r="F204" s="218">
        <v>0</v>
      </c>
      <c r="G204" s="218">
        <v>137852</v>
      </c>
      <c r="H204" s="218">
        <v>430563</v>
      </c>
      <c r="I204" s="218">
        <v>445386</v>
      </c>
      <c r="J204" s="218">
        <v>602916</v>
      </c>
      <c r="K204" s="218">
        <v>0</v>
      </c>
      <c r="L204" s="218">
        <v>141298</v>
      </c>
      <c r="M204" s="218">
        <v>461618</v>
      </c>
      <c r="N204" s="191"/>
      <c r="O204" s="218">
        <v>2200012</v>
      </c>
      <c r="P204" s="230">
        <v>2202357</v>
      </c>
      <c r="Q204" s="191"/>
      <c r="R204" s="218">
        <v>2202357</v>
      </c>
      <c r="S204" s="192"/>
      <c r="T204" s="218">
        <v>461618</v>
      </c>
    </row>
    <row r="205" spans="1:20" ht="12.75">
      <c r="A205" s="177" t="s">
        <v>641</v>
      </c>
      <c r="B205" s="178">
        <v>196</v>
      </c>
      <c r="C205" s="218">
        <v>8037750</v>
      </c>
      <c r="D205" s="218">
        <v>8283908</v>
      </c>
      <c r="E205" s="218">
        <v>0</v>
      </c>
      <c r="F205" s="218">
        <v>0</v>
      </c>
      <c r="G205" s="218">
        <v>500747</v>
      </c>
      <c r="H205" s="218">
        <v>7549216</v>
      </c>
      <c r="I205" s="218">
        <v>7783161</v>
      </c>
      <c r="J205" s="218">
        <v>8552061</v>
      </c>
      <c r="K205" s="218">
        <v>0</v>
      </c>
      <c r="L205" s="218">
        <v>513266</v>
      </c>
      <c r="M205" s="218">
        <v>8038795</v>
      </c>
      <c r="N205" s="191"/>
      <c r="O205" s="218">
        <v>21748618</v>
      </c>
      <c r="P205" s="230">
        <v>22451216</v>
      </c>
      <c r="Q205" s="191"/>
      <c r="R205" s="218">
        <v>22451216</v>
      </c>
      <c r="S205" s="192"/>
      <c r="T205" s="218">
        <v>8038795</v>
      </c>
    </row>
    <row r="206" spans="1:20" ht="12.75">
      <c r="A206" s="177" t="s">
        <v>642</v>
      </c>
      <c r="B206" s="178">
        <v>197</v>
      </c>
      <c r="C206" s="218">
        <v>68716742</v>
      </c>
      <c r="D206" s="218">
        <v>71686428</v>
      </c>
      <c r="E206" s="218">
        <v>0</v>
      </c>
      <c r="F206" s="218">
        <v>0</v>
      </c>
      <c r="G206" s="218">
        <v>6914850</v>
      </c>
      <c r="H206" s="218">
        <v>61970547</v>
      </c>
      <c r="I206" s="218">
        <v>64771578</v>
      </c>
      <c r="J206" s="218">
        <v>74761587</v>
      </c>
      <c r="K206" s="218">
        <v>0</v>
      </c>
      <c r="L206" s="218">
        <v>7087721</v>
      </c>
      <c r="M206" s="218">
        <v>67673866</v>
      </c>
      <c r="N206" s="191"/>
      <c r="O206" s="218">
        <v>556397790</v>
      </c>
      <c r="P206" s="230">
        <v>596784828</v>
      </c>
      <c r="Q206" s="191"/>
      <c r="R206" s="218">
        <v>596784828</v>
      </c>
      <c r="S206" s="192"/>
      <c r="T206" s="218">
        <v>67673866</v>
      </c>
    </row>
    <row r="207" spans="1:20" ht="12.75">
      <c r="A207" s="177" t="s">
        <v>643</v>
      </c>
      <c r="B207" s="178">
        <v>198</v>
      </c>
      <c r="C207" s="218">
        <v>99501597</v>
      </c>
      <c r="D207" s="218">
        <v>103160981</v>
      </c>
      <c r="E207" s="218">
        <v>0</v>
      </c>
      <c r="F207" s="218">
        <v>0</v>
      </c>
      <c r="G207" s="218">
        <v>5385654</v>
      </c>
      <c r="H207" s="218">
        <v>94247300</v>
      </c>
      <c r="I207" s="218">
        <v>97775327</v>
      </c>
      <c r="J207" s="218">
        <v>107285191</v>
      </c>
      <c r="K207" s="218">
        <v>0</v>
      </c>
      <c r="L207" s="218">
        <v>5520295</v>
      </c>
      <c r="M207" s="218">
        <v>101764896</v>
      </c>
      <c r="N207" s="191"/>
      <c r="O207" s="218">
        <v>205725056</v>
      </c>
      <c r="P207" s="230">
        <v>219083154</v>
      </c>
      <c r="Q207" s="191"/>
      <c r="R207" s="218">
        <v>219083154</v>
      </c>
      <c r="S207" s="192"/>
      <c r="T207" s="218">
        <v>101764896</v>
      </c>
    </row>
    <row r="208" spans="1:20" ht="12.75">
      <c r="A208" s="177" t="s">
        <v>644</v>
      </c>
      <c r="B208" s="178">
        <v>199</v>
      </c>
      <c r="C208" s="218">
        <v>118982082</v>
      </c>
      <c r="D208" s="218">
        <v>126800315</v>
      </c>
      <c r="E208" s="218">
        <v>0</v>
      </c>
      <c r="F208" s="218">
        <v>0</v>
      </c>
      <c r="G208" s="218">
        <v>10375546</v>
      </c>
      <c r="H208" s="218">
        <v>108859598</v>
      </c>
      <c r="I208" s="218">
        <v>116424769</v>
      </c>
      <c r="J208" s="218">
        <v>134365725</v>
      </c>
      <c r="K208" s="218">
        <v>0</v>
      </c>
      <c r="L208" s="218">
        <v>10634935</v>
      </c>
      <c r="M208" s="218">
        <v>123730790</v>
      </c>
      <c r="N208" s="191"/>
      <c r="O208" s="218">
        <v>247141391</v>
      </c>
      <c r="P208" s="230">
        <v>254220430</v>
      </c>
      <c r="Q208" s="191"/>
      <c r="R208" s="218">
        <v>254220430</v>
      </c>
      <c r="S208" s="192"/>
      <c r="T208" s="218">
        <v>123730790</v>
      </c>
    </row>
    <row r="209" spans="1:20" ht="12.75">
      <c r="A209" s="177" t="s">
        <v>645</v>
      </c>
      <c r="B209" s="178">
        <v>200</v>
      </c>
      <c r="C209" s="218">
        <v>463433</v>
      </c>
      <c r="D209" s="218">
        <v>478811</v>
      </c>
      <c r="E209" s="218">
        <v>0</v>
      </c>
      <c r="F209" s="218">
        <v>0</v>
      </c>
      <c r="G209" s="218">
        <v>36828</v>
      </c>
      <c r="H209" s="218">
        <v>427503</v>
      </c>
      <c r="I209" s="218">
        <v>441983</v>
      </c>
      <c r="J209" s="218">
        <v>564635</v>
      </c>
      <c r="K209" s="218">
        <v>0</v>
      </c>
      <c r="L209" s="218">
        <v>37749</v>
      </c>
      <c r="M209" s="218">
        <v>526886</v>
      </c>
      <c r="N209" s="191"/>
      <c r="O209" s="218">
        <v>980446</v>
      </c>
      <c r="P209" s="230">
        <v>984373</v>
      </c>
      <c r="Q209" s="191"/>
      <c r="R209" s="218">
        <v>984373</v>
      </c>
      <c r="S209" s="192"/>
      <c r="T209" s="218">
        <v>526886</v>
      </c>
    </row>
    <row r="210" spans="1:20" ht="12.75">
      <c r="A210" s="177" t="s">
        <v>646</v>
      </c>
      <c r="B210" s="178">
        <v>201</v>
      </c>
      <c r="C210" s="218">
        <v>118972217</v>
      </c>
      <c r="D210" s="218">
        <v>123961220</v>
      </c>
      <c r="E210" s="218">
        <v>0</v>
      </c>
      <c r="F210" s="218">
        <v>0</v>
      </c>
      <c r="G210" s="218">
        <v>0</v>
      </c>
      <c r="H210" s="218">
        <v>118972217</v>
      </c>
      <c r="I210" s="218">
        <v>123961220</v>
      </c>
      <c r="J210" s="218">
        <v>129211894</v>
      </c>
      <c r="K210" s="218">
        <v>0</v>
      </c>
      <c r="L210" s="218">
        <v>0</v>
      </c>
      <c r="M210" s="218">
        <v>129211894</v>
      </c>
      <c r="N210" s="191"/>
      <c r="O210" s="218">
        <v>147216901</v>
      </c>
      <c r="P210" s="230">
        <v>156410187</v>
      </c>
      <c r="Q210" s="191"/>
      <c r="R210" s="218">
        <v>156410187</v>
      </c>
      <c r="S210" s="192"/>
      <c r="T210" s="218">
        <v>129211894</v>
      </c>
    </row>
    <row r="211" spans="1:20" ht="12.75">
      <c r="A211" s="177" t="s">
        <v>647</v>
      </c>
      <c r="B211" s="178">
        <v>202</v>
      </c>
      <c r="C211" s="218">
        <v>1831515</v>
      </c>
      <c r="D211" s="218">
        <v>1916946</v>
      </c>
      <c r="E211" s="218">
        <v>0</v>
      </c>
      <c r="F211" s="218">
        <v>0</v>
      </c>
      <c r="G211" s="218">
        <v>0</v>
      </c>
      <c r="H211" s="218">
        <v>1831515</v>
      </c>
      <c r="I211" s="218">
        <v>1916946</v>
      </c>
      <c r="J211" s="218">
        <v>1986818</v>
      </c>
      <c r="K211" s="218">
        <v>0</v>
      </c>
      <c r="L211" s="218">
        <v>0</v>
      </c>
      <c r="M211" s="218">
        <v>1986818</v>
      </c>
      <c r="N211" s="191"/>
      <c r="O211" s="218">
        <v>2799355</v>
      </c>
      <c r="P211" s="230">
        <v>2938367</v>
      </c>
      <c r="Q211" s="191"/>
      <c r="R211" s="218">
        <v>2938367</v>
      </c>
      <c r="S211" s="192"/>
      <c r="T211" s="218">
        <v>1986818</v>
      </c>
    </row>
    <row r="212" spans="1:20" ht="12.75">
      <c r="A212" s="177" t="s">
        <v>648</v>
      </c>
      <c r="B212" s="178">
        <v>203</v>
      </c>
      <c r="C212" s="218">
        <v>4640268</v>
      </c>
      <c r="D212" s="218">
        <v>4797459</v>
      </c>
      <c r="E212" s="218">
        <v>0</v>
      </c>
      <c r="F212" s="218">
        <v>0</v>
      </c>
      <c r="G212" s="218">
        <v>459693</v>
      </c>
      <c r="H212" s="218">
        <v>4191787</v>
      </c>
      <c r="I212" s="218">
        <v>4337766</v>
      </c>
      <c r="J212" s="218">
        <v>4972733</v>
      </c>
      <c r="K212" s="218">
        <v>0</v>
      </c>
      <c r="L212" s="218">
        <v>471185</v>
      </c>
      <c r="M212" s="218">
        <v>4501548</v>
      </c>
      <c r="N212" s="191"/>
      <c r="O212" s="218">
        <v>12181121</v>
      </c>
      <c r="P212" s="230">
        <v>12337795</v>
      </c>
      <c r="Q212" s="191"/>
      <c r="R212" s="218">
        <v>12337795</v>
      </c>
      <c r="S212" s="192"/>
      <c r="T212" s="218">
        <v>4501548</v>
      </c>
    </row>
    <row r="213" spans="1:20" ht="12.75">
      <c r="A213" s="177" t="s">
        <v>649</v>
      </c>
      <c r="B213" s="178">
        <v>204</v>
      </c>
      <c r="C213" s="218">
        <v>1859780</v>
      </c>
      <c r="D213" s="218">
        <v>1919191</v>
      </c>
      <c r="E213" s="218">
        <v>0</v>
      </c>
      <c r="F213" s="218">
        <v>0</v>
      </c>
      <c r="G213" s="218">
        <v>386564</v>
      </c>
      <c r="H213" s="218">
        <v>1482644</v>
      </c>
      <c r="I213" s="218">
        <v>1532627</v>
      </c>
      <c r="J213" s="218">
        <v>1995078</v>
      </c>
      <c r="K213" s="218">
        <v>0</v>
      </c>
      <c r="L213" s="218">
        <v>396228</v>
      </c>
      <c r="M213" s="218">
        <v>1598850</v>
      </c>
      <c r="N213" s="191"/>
      <c r="O213" s="218">
        <v>2742388</v>
      </c>
      <c r="P213" s="230">
        <v>2895827</v>
      </c>
      <c r="Q213" s="191"/>
      <c r="R213" s="218">
        <v>2895827</v>
      </c>
      <c r="S213" s="192"/>
      <c r="T213" s="218">
        <v>1598850</v>
      </c>
    </row>
    <row r="214" spans="1:20" ht="12.75">
      <c r="A214" s="177" t="s">
        <v>650</v>
      </c>
      <c r="B214" s="178">
        <v>205</v>
      </c>
      <c r="C214" s="218">
        <v>14866529</v>
      </c>
      <c r="D214" s="218">
        <v>15439734</v>
      </c>
      <c r="E214" s="218">
        <v>0</v>
      </c>
      <c r="F214" s="218">
        <v>0</v>
      </c>
      <c r="G214" s="218">
        <v>1377811</v>
      </c>
      <c r="H214" s="218">
        <v>13522323</v>
      </c>
      <c r="I214" s="218">
        <v>14061923</v>
      </c>
      <c r="J214" s="218">
        <v>16361470</v>
      </c>
      <c r="K214" s="218">
        <v>0</v>
      </c>
      <c r="L214" s="218">
        <v>1412256</v>
      </c>
      <c r="M214" s="218">
        <v>14949214</v>
      </c>
      <c r="N214" s="191"/>
      <c r="O214" s="218">
        <v>36780061</v>
      </c>
      <c r="P214" s="230">
        <v>39117873</v>
      </c>
      <c r="Q214" s="191"/>
      <c r="R214" s="218">
        <v>39117873</v>
      </c>
      <c r="S214" s="192"/>
      <c r="T214" s="218">
        <v>14949214</v>
      </c>
    </row>
    <row r="215" spans="1:20" ht="12.75">
      <c r="A215" s="177" t="s">
        <v>651</v>
      </c>
      <c r="B215" s="178">
        <v>206</v>
      </c>
      <c r="C215" s="218">
        <v>49834938</v>
      </c>
      <c r="D215" s="218">
        <v>52014405</v>
      </c>
      <c r="E215" s="218">
        <v>0</v>
      </c>
      <c r="F215" s="218">
        <v>0</v>
      </c>
      <c r="G215" s="218">
        <v>0</v>
      </c>
      <c r="H215" s="218">
        <v>49834938</v>
      </c>
      <c r="I215" s="218">
        <v>52014405</v>
      </c>
      <c r="J215" s="218">
        <v>54300695</v>
      </c>
      <c r="K215" s="218">
        <v>0</v>
      </c>
      <c r="L215" s="218">
        <v>0</v>
      </c>
      <c r="M215" s="218">
        <v>54300695</v>
      </c>
      <c r="N215" s="191"/>
      <c r="O215" s="218">
        <v>103308665</v>
      </c>
      <c r="P215" s="230">
        <v>109237194</v>
      </c>
      <c r="Q215" s="191"/>
      <c r="R215" s="218">
        <v>109237194</v>
      </c>
      <c r="S215" s="192"/>
      <c r="T215" s="218">
        <v>54300695</v>
      </c>
    </row>
    <row r="216" spans="1:20" ht="12.75">
      <c r="A216" s="177" t="s">
        <v>652</v>
      </c>
      <c r="B216" s="178">
        <v>207</v>
      </c>
      <c r="C216" s="218">
        <v>316455830</v>
      </c>
      <c r="D216" s="218">
        <v>329940249</v>
      </c>
      <c r="E216" s="218">
        <v>0</v>
      </c>
      <c r="F216" s="218">
        <v>0</v>
      </c>
      <c r="G216" s="218">
        <v>25521228</v>
      </c>
      <c r="H216" s="218">
        <v>291557071</v>
      </c>
      <c r="I216" s="218">
        <v>304419021</v>
      </c>
      <c r="J216" s="218">
        <v>343951137</v>
      </c>
      <c r="K216" s="218">
        <v>0</v>
      </c>
      <c r="L216" s="218">
        <v>26159259</v>
      </c>
      <c r="M216" s="218">
        <v>317791878</v>
      </c>
      <c r="N216" s="191"/>
      <c r="O216" s="218">
        <v>702618113</v>
      </c>
      <c r="P216" s="230">
        <v>760621190</v>
      </c>
      <c r="Q216" s="191"/>
      <c r="R216" s="218">
        <v>760621190</v>
      </c>
      <c r="S216" s="192"/>
      <c r="T216" s="218">
        <v>317791878</v>
      </c>
    </row>
    <row r="217" spans="1:20" ht="12.75">
      <c r="A217" s="177" t="s">
        <v>653</v>
      </c>
      <c r="B217" s="178">
        <v>208</v>
      </c>
      <c r="C217" s="218">
        <v>27461074</v>
      </c>
      <c r="D217" s="218">
        <v>28658330</v>
      </c>
      <c r="E217" s="218">
        <v>0</v>
      </c>
      <c r="F217" s="218">
        <v>0</v>
      </c>
      <c r="G217" s="218">
        <v>2822523</v>
      </c>
      <c r="H217" s="218">
        <v>24707393</v>
      </c>
      <c r="I217" s="218">
        <v>25835807</v>
      </c>
      <c r="J217" s="218">
        <v>30047297</v>
      </c>
      <c r="K217" s="218">
        <v>0</v>
      </c>
      <c r="L217" s="218">
        <v>2893086</v>
      </c>
      <c r="M217" s="218">
        <v>27154211</v>
      </c>
      <c r="N217" s="191"/>
      <c r="O217" s="218">
        <v>41635335</v>
      </c>
      <c r="P217" s="230">
        <v>44846280</v>
      </c>
      <c r="Q217" s="191"/>
      <c r="R217" s="218">
        <v>44846280</v>
      </c>
      <c r="S217" s="192"/>
      <c r="T217" s="218">
        <v>27154211</v>
      </c>
    </row>
    <row r="218" spans="1:20" ht="12.75">
      <c r="A218" s="177" t="s">
        <v>654</v>
      </c>
      <c r="B218" s="178">
        <v>209</v>
      </c>
      <c r="C218" s="218">
        <v>16317472</v>
      </c>
      <c r="D218" s="218">
        <v>16996148</v>
      </c>
      <c r="E218" s="218">
        <v>0</v>
      </c>
      <c r="F218" s="218">
        <v>0</v>
      </c>
      <c r="G218" s="218">
        <v>0</v>
      </c>
      <c r="H218" s="218">
        <v>16317472</v>
      </c>
      <c r="I218" s="218">
        <v>16996148</v>
      </c>
      <c r="J218" s="218">
        <v>17777170</v>
      </c>
      <c r="K218" s="218">
        <v>0</v>
      </c>
      <c r="L218" s="218">
        <v>0</v>
      </c>
      <c r="M218" s="218">
        <v>17777170</v>
      </c>
      <c r="N218" s="191"/>
      <c r="O218" s="218">
        <v>18136070</v>
      </c>
      <c r="P218" s="230">
        <v>18133108</v>
      </c>
      <c r="Q218" s="191"/>
      <c r="R218" s="218">
        <v>18133108</v>
      </c>
      <c r="S218" s="192"/>
      <c r="T218" s="218">
        <v>17777170</v>
      </c>
    </row>
    <row r="219" spans="1:20" ht="12.75">
      <c r="A219" s="177" t="s">
        <v>655</v>
      </c>
      <c r="B219" s="178">
        <v>210</v>
      </c>
      <c r="C219" s="218">
        <v>68769490</v>
      </c>
      <c r="D219" s="218">
        <v>71355993</v>
      </c>
      <c r="E219" s="218">
        <v>0</v>
      </c>
      <c r="F219" s="218">
        <v>0</v>
      </c>
      <c r="G219" s="218">
        <v>7787200</v>
      </c>
      <c r="H219" s="218">
        <v>61172222</v>
      </c>
      <c r="I219" s="218">
        <v>63568793</v>
      </c>
      <c r="J219" s="218">
        <v>74267520</v>
      </c>
      <c r="K219" s="218">
        <v>0</v>
      </c>
      <c r="L219" s="218">
        <v>7981880</v>
      </c>
      <c r="M219" s="218">
        <v>66285640</v>
      </c>
      <c r="N219" s="191"/>
      <c r="O219" s="218">
        <v>118560419</v>
      </c>
      <c r="P219" s="230">
        <v>130455811</v>
      </c>
      <c r="Q219" s="191"/>
      <c r="R219" s="218">
        <v>130455811</v>
      </c>
      <c r="S219" s="192"/>
      <c r="T219" s="218">
        <v>66285640</v>
      </c>
    </row>
    <row r="220" spans="1:20" ht="12.75">
      <c r="A220" s="177" t="s">
        <v>656</v>
      </c>
      <c r="B220" s="178">
        <v>211</v>
      </c>
      <c r="C220" s="218">
        <v>48404137</v>
      </c>
      <c r="D220" s="218">
        <v>50026771</v>
      </c>
      <c r="E220" s="218">
        <v>0</v>
      </c>
      <c r="F220" s="218">
        <v>0</v>
      </c>
      <c r="G220" s="218">
        <v>0</v>
      </c>
      <c r="H220" s="218">
        <v>48404137</v>
      </c>
      <c r="I220" s="218">
        <v>50026771</v>
      </c>
      <c r="J220" s="218">
        <v>58295294</v>
      </c>
      <c r="K220" s="218">
        <v>0</v>
      </c>
      <c r="L220" s="218">
        <v>0</v>
      </c>
      <c r="M220" s="218">
        <v>58295294</v>
      </c>
      <c r="N220" s="191"/>
      <c r="O220" s="218">
        <v>94528946</v>
      </c>
      <c r="P220" s="230">
        <v>99224857</v>
      </c>
      <c r="Q220" s="191"/>
      <c r="R220" s="218">
        <v>99224857</v>
      </c>
      <c r="S220" s="192"/>
      <c r="T220" s="218">
        <v>58295294</v>
      </c>
    </row>
    <row r="221" spans="1:20" ht="12.75">
      <c r="A221" s="177" t="s">
        <v>657</v>
      </c>
      <c r="B221" s="178">
        <v>212</v>
      </c>
      <c r="C221" s="218">
        <v>5433144</v>
      </c>
      <c r="D221" s="218">
        <v>5665509</v>
      </c>
      <c r="E221" s="218">
        <v>0</v>
      </c>
      <c r="F221" s="218">
        <v>0</v>
      </c>
      <c r="G221" s="218">
        <v>0</v>
      </c>
      <c r="H221" s="218">
        <v>5433144</v>
      </c>
      <c r="I221" s="218">
        <v>5665509</v>
      </c>
      <c r="J221" s="218">
        <v>5879516</v>
      </c>
      <c r="K221" s="218">
        <v>0</v>
      </c>
      <c r="L221" s="218">
        <v>0</v>
      </c>
      <c r="M221" s="218">
        <v>5879516</v>
      </c>
      <c r="N221" s="191"/>
      <c r="O221" s="218">
        <v>9817718</v>
      </c>
      <c r="P221" s="230">
        <v>9896599</v>
      </c>
      <c r="Q221" s="191"/>
      <c r="R221" s="218">
        <v>9896599</v>
      </c>
      <c r="S221" s="192"/>
      <c r="T221" s="218">
        <v>5879516</v>
      </c>
    </row>
    <row r="222" spans="1:20" ht="12.75">
      <c r="A222" s="177" t="s">
        <v>658</v>
      </c>
      <c r="B222" s="178">
        <v>213</v>
      </c>
      <c r="C222" s="218">
        <v>41028916</v>
      </c>
      <c r="D222" s="218">
        <v>42647910</v>
      </c>
      <c r="E222" s="218">
        <v>0</v>
      </c>
      <c r="F222" s="218">
        <v>0</v>
      </c>
      <c r="G222" s="218">
        <v>1674081</v>
      </c>
      <c r="H222" s="218">
        <v>39395666</v>
      </c>
      <c r="I222" s="218">
        <v>40973829</v>
      </c>
      <c r="J222" s="218">
        <v>44467836</v>
      </c>
      <c r="K222" s="218">
        <v>0</v>
      </c>
      <c r="L222" s="218">
        <v>1715933</v>
      </c>
      <c r="M222" s="218">
        <v>42751903</v>
      </c>
      <c r="N222" s="191"/>
      <c r="O222" s="218">
        <v>74978801</v>
      </c>
      <c r="P222" s="230">
        <v>81442226</v>
      </c>
      <c r="Q222" s="191"/>
      <c r="R222" s="218">
        <v>81442226</v>
      </c>
      <c r="S222" s="192"/>
      <c r="T222" s="218">
        <v>42751903</v>
      </c>
    </row>
    <row r="223" spans="1:20" ht="12.75">
      <c r="A223" s="177" t="s">
        <v>659</v>
      </c>
      <c r="B223" s="178">
        <v>214</v>
      </c>
      <c r="C223" s="218">
        <v>54433890</v>
      </c>
      <c r="D223" s="218">
        <v>56758366</v>
      </c>
      <c r="E223" s="218">
        <v>0</v>
      </c>
      <c r="F223" s="218">
        <v>0</v>
      </c>
      <c r="G223" s="218">
        <v>5136903</v>
      </c>
      <c r="H223" s="218">
        <v>49422277</v>
      </c>
      <c r="I223" s="218">
        <v>51621463</v>
      </c>
      <c r="J223" s="218">
        <v>59108954</v>
      </c>
      <c r="K223" s="218">
        <v>0</v>
      </c>
      <c r="L223" s="218">
        <v>5265326</v>
      </c>
      <c r="M223" s="218">
        <v>53843628</v>
      </c>
      <c r="N223" s="191"/>
      <c r="O223" s="218">
        <v>84722956</v>
      </c>
      <c r="P223" s="230">
        <v>86160631</v>
      </c>
      <c r="Q223" s="191"/>
      <c r="R223" s="218">
        <v>86160631</v>
      </c>
      <c r="S223" s="192"/>
      <c r="T223" s="218">
        <v>53843628</v>
      </c>
    </row>
    <row r="224" spans="1:20" ht="12.75">
      <c r="A224" s="177" t="s">
        <v>660</v>
      </c>
      <c r="B224" s="178">
        <v>215</v>
      </c>
      <c r="C224" s="218">
        <v>47349942</v>
      </c>
      <c r="D224" s="218">
        <v>49116899</v>
      </c>
      <c r="E224" s="218">
        <v>0</v>
      </c>
      <c r="F224" s="218">
        <v>0</v>
      </c>
      <c r="G224" s="218">
        <v>1538043</v>
      </c>
      <c r="H224" s="218">
        <v>45849412</v>
      </c>
      <c r="I224" s="218">
        <v>47578856</v>
      </c>
      <c r="J224" s="218">
        <v>50983446</v>
      </c>
      <c r="K224" s="218">
        <v>0</v>
      </c>
      <c r="L224" s="218">
        <v>1576494</v>
      </c>
      <c r="M224" s="218">
        <v>49406952</v>
      </c>
      <c r="N224" s="191"/>
      <c r="O224" s="218">
        <v>69847005</v>
      </c>
      <c r="P224" s="230">
        <v>73519799</v>
      </c>
      <c r="Q224" s="191"/>
      <c r="R224" s="218">
        <v>73519799</v>
      </c>
      <c r="S224" s="192"/>
      <c r="T224" s="218">
        <v>49406952</v>
      </c>
    </row>
    <row r="225" spans="1:20" ht="12.75">
      <c r="A225" s="177" t="s">
        <v>661</v>
      </c>
      <c r="B225" s="178">
        <v>216</v>
      </c>
      <c r="C225" s="218">
        <v>19939580</v>
      </c>
      <c r="D225" s="218">
        <v>20770441</v>
      </c>
      <c r="E225" s="218">
        <v>0</v>
      </c>
      <c r="F225" s="218">
        <v>0</v>
      </c>
      <c r="G225" s="218">
        <v>39658</v>
      </c>
      <c r="H225" s="218">
        <v>19900889</v>
      </c>
      <c r="I225" s="218">
        <v>20730783</v>
      </c>
      <c r="J225" s="218">
        <v>21564417</v>
      </c>
      <c r="K225" s="218">
        <v>0</v>
      </c>
      <c r="L225" s="218">
        <v>40649</v>
      </c>
      <c r="M225" s="218">
        <v>21523768</v>
      </c>
      <c r="N225" s="191"/>
      <c r="O225" s="218">
        <v>40754241</v>
      </c>
      <c r="P225" s="230">
        <v>42771089</v>
      </c>
      <c r="Q225" s="191"/>
      <c r="R225" s="218">
        <v>42771089</v>
      </c>
      <c r="S225" s="192"/>
      <c r="T225" s="218">
        <v>21523768</v>
      </c>
    </row>
    <row r="226" spans="1:20" ht="12.75">
      <c r="A226" s="177" t="s">
        <v>662</v>
      </c>
      <c r="B226" s="178">
        <v>217</v>
      </c>
      <c r="C226" s="218">
        <v>7474155</v>
      </c>
      <c r="D226" s="218">
        <v>7872147</v>
      </c>
      <c r="E226" s="218">
        <v>0</v>
      </c>
      <c r="F226" s="218">
        <v>0</v>
      </c>
      <c r="G226" s="218">
        <v>1043050</v>
      </c>
      <c r="H226" s="218">
        <v>6456545</v>
      </c>
      <c r="I226" s="218">
        <v>6829097</v>
      </c>
      <c r="J226" s="218">
        <v>8690698</v>
      </c>
      <c r="K226" s="218">
        <v>0</v>
      </c>
      <c r="L226" s="218">
        <v>1069126</v>
      </c>
      <c r="M226" s="218">
        <v>7621572</v>
      </c>
      <c r="N226" s="191"/>
      <c r="O226" s="218">
        <v>10790748</v>
      </c>
      <c r="P226" s="230">
        <v>11602349</v>
      </c>
      <c r="Q226" s="191"/>
      <c r="R226" s="218">
        <v>11602349</v>
      </c>
      <c r="S226" s="192"/>
      <c r="T226" s="218">
        <v>7621572</v>
      </c>
    </row>
    <row r="227" spans="1:20" ht="12.75">
      <c r="A227" s="177" t="s">
        <v>663</v>
      </c>
      <c r="B227" s="178">
        <v>218</v>
      </c>
      <c r="C227" s="218">
        <v>32979406</v>
      </c>
      <c r="D227" s="218">
        <v>34510608</v>
      </c>
      <c r="E227" s="218">
        <v>0</v>
      </c>
      <c r="F227" s="218">
        <v>0</v>
      </c>
      <c r="G227" s="218">
        <v>0</v>
      </c>
      <c r="H227" s="218">
        <v>32979406</v>
      </c>
      <c r="I227" s="218">
        <v>34510608</v>
      </c>
      <c r="J227" s="218">
        <v>36577459</v>
      </c>
      <c r="K227" s="218">
        <v>0</v>
      </c>
      <c r="L227" s="218">
        <v>0</v>
      </c>
      <c r="M227" s="218">
        <v>36577459</v>
      </c>
      <c r="N227" s="191"/>
      <c r="O227" s="218">
        <v>58660859</v>
      </c>
      <c r="P227" s="230">
        <v>63146873</v>
      </c>
      <c r="Q227" s="191"/>
      <c r="R227" s="218">
        <v>63146873</v>
      </c>
      <c r="S227" s="192"/>
      <c r="T227" s="218">
        <v>36577459</v>
      </c>
    </row>
    <row r="228" spans="1:20" ht="12.75">
      <c r="A228" s="177" t="s">
        <v>664</v>
      </c>
      <c r="B228" s="178">
        <v>219</v>
      </c>
      <c r="C228" s="218">
        <v>40086329</v>
      </c>
      <c r="D228" s="218">
        <v>41632142</v>
      </c>
      <c r="E228" s="218">
        <v>0</v>
      </c>
      <c r="F228" s="218">
        <v>0</v>
      </c>
      <c r="G228" s="218">
        <v>1076490</v>
      </c>
      <c r="H228" s="218">
        <v>39036095</v>
      </c>
      <c r="I228" s="218">
        <v>40555652</v>
      </c>
      <c r="J228" s="218">
        <v>43199612</v>
      </c>
      <c r="K228" s="218">
        <v>0</v>
      </c>
      <c r="L228" s="218">
        <v>1103402</v>
      </c>
      <c r="M228" s="218">
        <v>42096210</v>
      </c>
      <c r="N228" s="191"/>
      <c r="O228" s="218">
        <v>65858572</v>
      </c>
      <c r="P228" s="230">
        <v>67865644</v>
      </c>
      <c r="Q228" s="191"/>
      <c r="R228" s="218">
        <v>67865644</v>
      </c>
      <c r="S228" s="192"/>
      <c r="T228" s="218">
        <v>42096210</v>
      </c>
    </row>
    <row r="229" spans="1:20" ht="12.75">
      <c r="A229" s="177" t="s">
        <v>665</v>
      </c>
      <c r="B229" s="178">
        <v>220</v>
      </c>
      <c r="C229" s="218">
        <v>68098582</v>
      </c>
      <c r="D229" s="218">
        <v>71002135</v>
      </c>
      <c r="E229" s="218">
        <v>0</v>
      </c>
      <c r="F229" s="218">
        <v>0</v>
      </c>
      <c r="G229" s="218">
        <v>0</v>
      </c>
      <c r="H229" s="218">
        <v>68098582</v>
      </c>
      <c r="I229" s="218">
        <v>71002135</v>
      </c>
      <c r="J229" s="218">
        <v>73656770</v>
      </c>
      <c r="K229" s="218">
        <v>0</v>
      </c>
      <c r="L229" s="218">
        <v>0</v>
      </c>
      <c r="M229" s="218">
        <v>73656770</v>
      </c>
      <c r="N229" s="191"/>
      <c r="O229" s="218">
        <v>127396768</v>
      </c>
      <c r="P229" s="230">
        <v>132780743</v>
      </c>
      <c r="Q229" s="191"/>
      <c r="R229" s="218">
        <v>132780743</v>
      </c>
      <c r="S229" s="192"/>
      <c r="T229" s="218">
        <v>73656770</v>
      </c>
    </row>
    <row r="230" spans="1:20" ht="12.75">
      <c r="A230" s="177" t="s">
        <v>666</v>
      </c>
      <c r="B230" s="178">
        <v>221</v>
      </c>
      <c r="C230" s="218">
        <v>20757301</v>
      </c>
      <c r="D230" s="218">
        <v>21494560</v>
      </c>
      <c r="E230" s="218">
        <v>0</v>
      </c>
      <c r="F230" s="218">
        <v>0</v>
      </c>
      <c r="G230" s="218">
        <v>2869973</v>
      </c>
      <c r="H230" s="218">
        <v>17957327</v>
      </c>
      <c r="I230" s="218">
        <v>18624587</v>
      </c>
      <c r="J230" s="218">
        <v>22592311</v>
      </c>
      <c r="K230" s="218">
        <v>0</v>
      </c>
      <c r="L230" s="218">
        <v>2941722</v>
      </c>
      <c r="M230" s="218">
        <v>19650589</v>
      </c>
      <c r="N230" s="191"/>
      <c r="O230" s="218">
        <v>75957459</v>
      </c>
      <c r="P230" s="230">
        <v>80367997</v>
      </c>
      <c r="Q230" s="191"/>
      <c r="R230" s="218">
        <v>80367997</v>
      </c>
      <c r="S230" s="192"/>
      <c r="T230" s="218">
        <v>19650589</v>
      </c>
    </row>
    <row r="231" spans="1:20" ht="12.75">
      <c r="A231" s="177" t="s">
        <v>667</v>
      </c>
      <c r="B231" s="178">
        <v>222</v>
      </c>
      <c r="C231" s="218">
        <v>2618702</v>
      </c>
      <c r="D231" s="218">
        <v>2776589</v>
      </c>
      <c r="E231" s="218">
        <v>0</v>
      </c>
      <c r="F231" s="218">
        <v>75000</v>
      </c>
      <c r="G231" s="218">
        <v>120025</v>
      </c>
      <c r="H231" s="218">
        <v>2574775</v>
      </c>
      <c r="I231" s="218">
        <v>2656564</v>
      </c>
      <c r="J231" s="218">
        <v>2893048</v>
      </c>
      <c r="K231" s="218">
        <v>75000</v>
      </c>
      <c r="L231" s="218">
        <v>198026</v>
      </c>
      <c r="M231" s="218">
        <v>2695022</v>
      </c>
      <c r="N231" s="191"/>
      <c r="O231" s="218">
        <v>4873236</v>
      </c>
      <c r="P231" s="230">
        <v>5317525</v>
      </c>
      <c r="Q231" s="191"/>
      <c r="R231" s="218">
        <v>5317525</v>
      </c>
      <c r="S231" s="192"/>
      <c r="T231" s="218">
        <v>2695022</v>
      </c>
    </row>
    <row r="232" spans="1:20" ht="12.75">
      <c r="A232" s="177" t="s">
        <v>668</v>
      </c>
      <c r="B232" s="178">
        <v>223</v>
      </c>
      <c r="C232" s="218">
        <v>10439729</v>
      </c>
      <c r="D232" s="218">
        <v>10767772</v>
      </c>
      <c r="E232" s="218">
        <v>0</v>
      </c>
      <c r="F232" s="218">
        <v>0</v>
      </c>
      <c r="G232" s="218">
        <v>632475</v>
      </c>
      <c r="H232" s="218">
        <v>9822680</v>
      </c>
      <c r="I232" s="218">
        <v>10135297</v>
      </c>
      <c r="J232" s="218">
        <v>11152441</v>
      </c>
      <c r="K232" s="218">
        <v>0</v>
      </c>
      <c r="L232" s="218">
        <v>648287</v>
      </c>
      <c r="M232" s="218">
        <v>10504154</v>
      </c>
      <c r="N232" s="191"/>
      <c r="O232" s="218">
        <v>12497699</v>
      </c>
      <c r="P232" s="230">
        <v>12596714</v>
      </c>
      <c r="Q232" s="191"/>
      <c r="R232" s="218">
        <v>12596714</v>
      </c>
      <c r="S232" s="192"/>
      <c r="T232" s="218">
        <v>10504154</v>
      </c>
    </row>
    <row r="233" spans="1:20" ht="12.75">
      <c r="A233" s="177" t="s">
        <v>669</v>
      </c>
      <c r="B233" s="178">
        <v>224</v>
      </c>
      <c r="C233" s="218">
        <v>22503567</v>
      </c>
      <c r="D233" s="218">
        <v>23310953</v>
      </c>
      <c r="E233" s="218">
        <v>0</v>
      </c>
      <c r="F233" s="218">
        <v>0</v>
      </c>
      <c r="G233" s="218">
        <v>2284973</v>
      </c>
      <c r="H233" s="218">
        <v>20274325</v>
      </c>
      <c r="I233" s="218">
        <v>21025980</v>
      </c>
      <c r="J233" s="218">
        <v>24881343</v>
      </c>
      <c r="K233" s="218">
        <v>0</v>
      </c>
      <c r="L233" s="218">
        <v>2342097</v>
      </c>
      <c r="M233" s="218">
        <v>22539246</v>
      </c>
      <c r="N233" s="191"/>
      <c r="O233" s="218">
        <v>99082415</v>
      </c>
      <c r="P233" s="230">
        <v>102393132</v>
      </c>
      <c r="Q233" s="191"/>
      <c r="R233" s="218">
        <v>102393132</v>
      </c>
      <c r="S233" s="192"/>
      <c r="T233" s="218">
        <v>22539246</v>
      </c>
    </row>
    <row r="234" spans="1:20" ht="12.75">
      <c r="A234" s="177" t="s">
        <v>670</v>
      </c>
      <c r="B234" s="178">
        <v>225</v>
      </c>
      <c r="C234" s="218">
        <v>4858832</v>
      </c>
      <c r="D234" s="218">
        <v>5021909</v>
      </c>
      <c r="E234" s="218">
        <v>0</v>
      </c>
      <c r="F234" s="218">
        <v>0</v>
      </c>
      <c r="G234" s="218">
        <v>471661</v>
      </c>
      <c r="H234" s="218">
        <v>4398675</v>
      </c>
      <c r="I234" s="218">
        <v>4550248</v>
      </c>
      <c r="J234" s="218">
        <v>5180195</v>
      </c>
      <c r="K234" s="218">
        <v>0</v>
      </c>
      <c r="L234" s="218">
        <v>483453</v>
      </c>
      <c r="M234" s="218">
        <v>4696742</v>
      </c>
      <c r="N234" s="191"/>
      <c r="O234" s="218">
        <v>15247831</v>
      </c>
      <c r="P234" s="230">
        <v>15350668</v>
      </c>
      <c r="Q234" s="191"/>
      <c r="R234" s="218">
        <v>15350668</v>
      </c>
      <c r="S234" s="192"/>
      <c r="T234" s="218">
        <v>4696742</v>
      </c>
    </row>
    <row r="235" spans="1:20" ht="12.75">
      <c r="A235" s="177" t="s">
        <v>671</v>
      </c>
      <c r="B235" s="178">
        <v>226</v>
      </c>
      <c r="C235" s="218">
        <v>21064981</v>
      </c>
      <c r="D235" s="218">
        <v>22237627</v>
      </c>
      <c r="E235" s="218">
        <v>0</v>
      </c>
      <c r="F235" s="218">
        <v>0</v>
      </c>
      <c r="G235" s="218">
        <v>0</v>
      </c>
      <c r="H235" s="218">
        <v>21064981</v>
      </c>
      <c r="I235" s="218">
        <v>22237627</v>
      </c>
      <c r="J235" s="218">
        <v>23278922</v>
      </c>
      <c r="K235" s="218">
        <v>0</v>
      </c>
      <c r="L235" s="218">
        <v>0</v>
      </c>
      <c r="M235" s="218">
        <v>23278922</v>
      </c>
      <c r="N235" s="191"/>
      <c r="O235" s="218">
        <v>32583830</v>
      </c>
      <c r="P235" s="230">
        <v>34383138</v>
      </c>
      <c r="Q235" s="191"/>
      <c r="R235" s="218">
        <v>34383138</v>
      </c>
      <c r="S235" s="192"/>
      <c r="T235" s="218">
        <v>23278922</v>
      </c>
    </row>
    <row r="236" spans="1:20" ht="12.75">
      <c r="A236" s="177" t="s">
        <v>672</v>
      </c>
      <c r="B236" s="178">
        <v>227</v>
      </c>
      <c r="C236" s="218">
        <v>17709659</v>
      </c>
      <c r="D236" s="218">
        <v>18468917</v>
      </c>
      <c r="E236" s="218">
        <v>0</v>
      </c>
      <c r="F236" s="218">
        <v>0</v>
      </c>
      <c r="G236" s="218">
        <v>0</v>
      </c>
      <c r="H236" s="218">
        <v>17709659</v>
      </c>
      <c r="I236" s="218">
        <v>18468917</v>
      </c>
      <c r="J236" s="218">
        <v>19116646</v>
      </c>
      <c r="K236" s="218">
        <v>0</v>
      </c>
      <c r="L236" s="218">
        <v>0</v>
      </c>
      <c r="M236" s="218">
        <v>19116646</v>
      </c>
      <c r="N236" s="191"/>
      <c r="O236" s="218">
        <v>23082199</v>
      </c>
      <c r="P236" s="230">
        <v>23760608</v>
      </c>
      <c r="Q236" s="191"/>
      <c r="R236" s="218">
        <v>23760608</v>
      </c>
      <c r="S236" s="192"/>
      <c r="T236" s="218">
        <v>19116646</v>
      </c>
    </row>
    <row r="237" spans="1:20" ht="12.75">
      <c r="A237" s="177" t="s">
        <v>673</v>
      </c>
      <c r="B237" s="178">
        <v>228</v>
      </c>
      <c r="C237" s="218">
        <v>8736134</v>
      </c>
      <c r="D237" s="218">
        <v>9102893</v>
      </c>
      <c r="E237" s="218">
        <v>0</v>
      </c>
      <c r="F237" s="218">
        <v>0</v>
      </c>
      <c r="G237" s="218">
        <v>283186</v>
      </c>
      <c r="H237" s="218">
        <v>8459855</v>
      </c>
      <c r="I237" s="218">
        <v>8819707</v>
      </c>
      <c r="J237" s="218">
        <v>9884908</v>
      </c>
      <c r="K237" s="218">
        <v>0</v>
      </c>
      <c r="L237" s="218">
        <v>290266</v>
      </c>
      <c r="M237" s="218">
        <v>9594642</v>
      </c>
      <c r="N237" s="191"/>
      <c r="O237" s="218">
        <v>12698642</v>
      </c>
      <c r="P237" s="230">
        <v>13964823</v>
      </c>
      <c r="Q237" s="191"/>
      <c r="R237" s="218">
        <v>13964823</v>
      </c>
      <c r="S237" s="192"/>
      <c r="T237" s="218">
        <v>9594642</v>
      </c>
    </row>
    <row r="238" spans="1:20" ht="12.75">
      <c r="A238" s="177" t="s">
        <v>674</v>
      </c>
      <c r="B238" s="178">
        <v>229</v>
      </c>
      <c r="C238" s="218">
        <v>110787135</v>
      </c>
      <c r="D238" s="218">
        <v>114596472</v>
      </c>
      <c r="E238" s="218">
        <v>0</v>
      </c>
      <c r="F238" s="218">
        <v>0</v>
      </c>
      <c r="G238" s="218">
        <v>0</v>
      </c>
      <c r="H238" s="218">
        <v>110787135</v>
      </c>
      <c r="I238" s="218">
        <v>114596472</v>
      </c>
      <c r="J238" s="218">
        <v>118533936</v>
      </c>
      <c r="K238" s="218">
        <v>0</v>
      </c>
      <c r="L238" s="218">
        <v>0</v>
      </c>
      <c r="M238" s="218">
        <v>118533936</v>
      </c>
      <c r="N238" s="191"/>
      <c r="O238" s="218">
        <v>184690460</v>
      </c>
      <c r="P238" s="230">
        <v>199296428</v>
      </c>
      <c r="Q238" s="191"/>
      <c r="R238" s="218">
        <v>199296428</v>
      </c>
      <c r="S238" s="192"/>
      <c r="T238" s="218">
        <v>118533936</v>
      </c>
    </row>
    <row r="239" spans="1:20" ht="12.75">
      <c r="A239" s="177" t="s">
        <v>675</v>
      </c>
      <c r="B239" s="178">
        <v>230</v>
      </c>
      <c r="C239" s="218">
        <v>3811577</v>
      </c>
      <c r="D239" s="218">
        <v>3928492</v>
      </c>
      <c r="E239" s="218">
        <v>0</v>
      </c>
      <c r="F239" s="218">
        <v>0</v>
      </c>
      <c r="G239" s="218">
        <v>262950</v>
      </c>
      <c r="H239" s="218">
        <v>3555040</v>
      </c>
      <c r="I239" s="218">
        <v>3665542</v>
      </c>
      <c r="J239" s="218">
        <v>4037770</v>
      </c>
      <c r="K239" s="218">
        <v>0</v>
      </c>
      <c r="L239" s="218">
        <v>269524</v>
      </c>
      <c r="M239" s="218">
        <v>3768246</v>
      </c>
      <c r="N239" s="191"/>
      <c r="O239" s="218">
        <v>4509108</v>
      </c>
      <c r="P239" s="230">
        <v>4488173</v>
      </c>
      <c r="Q239" s="191"/>
      <c r="R239" s="218">
        <v>4488173</v>
      </c>
      <c r="S239" s="192"/>
      <c r="T239" s="218">
        <v>3768246</v>
      </c>
    </row>
    <row r="240" spans="1:20" ht="12.75">
      <c r="A240" s="177" t="s">
        <v>676</v>
      </c>
      <c r="B240" s="178">
        <v>231</v>
      </c>
      <c r="C240" s="218">
        <v>36548599</v>
      </c>
      <c r="D240" s="218">
        <v>38138715</v>
      </c>
      <c r="E240" s="218">
        <v>0</v>
      </c>
      <c r="F240" s="218">
        <v>0</v>
      </c>
      <c r="G240" s="218">
        <v>1365813</v>
      </c>
      <c r="H240" s="218">
        <v>35216099</v>
      </c>
      <c r="I240" s="218">
        <v>36772902</v>
      </c>
      <c r="J240" s="218">
        <v>39529263</v>
      </c>
      <c r="K240" s="218">
        <v>0</v>
      </c>
      <c r="L240" s="218">
        <v>1399958</v>
      </c>
      <c r="M240" s="218">
        <v>38129305</v>
      </c>
      <c r="N240" s="191"/>
      <c r="O240" s="218">
        <v>67243839</v>
      </c>
      <c r="P240" s="230">
        <v>70781280</v>
      </c>
      <c r="Q240" s="191"/>
      <c r="R240" s="218">
        <v>70781280</v>
      </c>
      <c r="S240" s="192"/>
      <c r="T240" s="218">
        <v>38129305</v>
      </c>
    </row>
    <row r="241" spans="1:20" ht="12.75">
      <c r="A241" s="177" t="s">
        <v>677</v>
      </c>
      <c r="B241" s="178">
        <v>232</v>
      </c>
      <c r="C241" s="218">
        <v>18256386</v>
      </c>
      <c r="D241" s="218">
        <v>19062903</v>
      </c>
      <c r="E241" s="218">
        <v>0</v>
      </c>
      <c r="F241" s="218">
        <v>0</v>
      </c>
      <c r="G241" s="218">
        <v>768839</v>
      </c>
      <c r="H241" s="218">
        <v>17506299</v>
      </c>
      <c r="I241" s="218">
        <v>18294064</v>
      </c>
      <c r="J241" s="218">
        <v>19793092</v>
      </c>
      <c r="K241" s="218">
        <v>0</v>
      </c>
      <c r="L241" s="218">
        <v>788060</v>
      </c>
      <c r="M241" s="218">
        <v>19005032</v>
      </c>
      <c r="N241" s="191"/>
      <c r="O241" s="218">
        <v>31265190</v>
      </c>
      <c r="P241" s="230">
        <v>33075330</v>
      </c>
      <c r="Q241" s="191"/>
      <c r="R241" s="218">
        <v>33075330</v>
      </c>
      <c r="S241" s="192"/>
      <c r="T241" s="218">
        <v>19005032</v>
      </c>
    </row>
    <row r="242" spans="1:20" ht="12.75">
      <c r="A242" s="177" t="s">
        <v>678</v>
      </c>
      <c r="B242" s="178">
        <v>233</v>
      </c>
      <c r="C242" s="218">
        <v>1898694</v>
      </c>
      <c r="D242" s="218">
        <v>1956346</v>
      </c>
      <c r="E242" s="218">
        <v>0</v>
      </c>
      <c r="F242" s="218">
        <v>0</v>
      </c>
      <c r="G242" s="218">
        <v>0</v>
      </c>
      <c r="H242" s="218">
        <v>1898694</v>
      </c>
      <c r="I242" s="218">
        <v>1956346</v>
      </c>
      <c r="J242" s="218">
        <v>2037506</v>
      </c>
      <c r="K242" s="218">
        <v>0</v>
      </c>
      <c r="L242" s="218">
        <v>0</v>
      </c>
      <c r="M242" s="218">
        <v>2037506</v>
      </c>
      <c r="N242" s="191"/>
      <c r="O242" s="218">
        <v>2222194</v>
      </c>
      <c r="P242" s="230">
        <v>2263807</v>
      </c>
      <c r="Q242" s="191"/>
      <c r="R242" s="218">
        <v>2263807</v>
      </c>
      <c r="S242" s="192"/>
      <c r="T242" s="218">
        <v>2037506</v>
      </c>
    </row>
    <row r="243" spans="1:20" ht="12.75">
      <c r="A243" s="177" t="s">
        <v>679</v>
      </c>
      <c r="B243" s="178">
        <v>234</v>
      </c>
      <c r="C243" s="218">
        <v>2502979</v>
      </c>
      <c r="D243" s="218">
        <v>2588773</v>
      </c>
      <c r="E243" s="218">
        <v>0</v>
      </c>
      <c r="F243" s="218">
        <v>0</v>
      </c>
      <c r="G243" s="218">
        <v>0</v>
      </c>
      <c r="H243" s="218">
        <v>2502979</v>
      </c>
      <c r="I243" s="218">
        <v>2588773</v>
      </c>
      <c r="J243" s="218">
        <v>2673214</v>
      </c>
      <c r="K243" s="218">
        <v>0</v>
      </c>
      <c r="L243" s="218">
        <v>0</v>
      </c>
      <c r="M243" s="218">
        <v>2673214</v>
      </c>
      <c r="N243" s="191"/>
      <c r="O243" s="218">
        <v>3710336</v>
      </c>
      <c r="P243" s="230">
        <v>3815040</v>
      </c>
      <c r="Q243" s="191"/>
      <c r="R243" s="218">
        <v>3815040</v>
      </c>
      <c r="S243" s="192"/>
      <c r="T243" s="218">
        <v>2673214</v>
      </c>
    </row>
    <row r="244" spans="1:20" ht="12.75">
      <c r="A244" s="177" t="s">
        <v>680</v>
      </c>
      <c r="B244" s="178">
        <v>235</v>
      </c>
      <c r="C244" s="218">
        <v>3046699</v>
      </c>
      <c r="D244" s="218">
        <v>3202862</v>
      </c>
      <c r="E244" s="218">
        <v>0</v>
      </c>
      <c r="F244" s="218">
        <v>0</v>
      </c>
      <c r="G244" s="218">
        <v>932864</v>
      </c>
      <c r="H244" s="218">
        <v>2136588</v>
      </c>
      <c r="I244" s="218">
        <v>2269998</v>
      </c>
      <c r="J244" s="218">
        <v>3328454</v>
      </c>
      <c r="K244" s="218">
        <v>0</v>
      </c>
      <c r="L244" s="218">
        <v>956186</v>
      </c>
      <c r="M244" s="218">
        <v>2372268</v>
      </c>
      <c r="N244" s="191"/>
      <c r="O244" s="218">
        <v>4839668</v>
      </c>
      <c r="P244" s="230">
        <v>5132555</v>
      </c>
      <c r="Q244" s="191"/>
      <c r="R244" s="218">
        <v>5132555</v>
      </c>
      <c r="S244" s="192"/>
      <c r="T244" s="218">
        <v>2372268</v>
      </c>
    </row>
    <row r="245" spans="1:20" ht="12.75">
      <c r="A245" s="177" t="s">
        <v>681</v>
      </c>
      <c r="B245" s="178">
        <v>236</v>
      </c>
      <c r="C245" s="218">
        <v>84001992</v>
      </c>
      <c r="D245" s="218">
        <v>86959318</v>
      </c>
      <c r="E245" s="218">
        <v>0</v>
      </c>
      <c r="F245" s="218">
        <v>0</v>
      </c>
      <c r="G245" s="218">
        <v>0</v>
      </c>
      <c r="H245" s="218">
        <v>84001992</v>
      </c>
      <c r="I245" s="218">
        <v>86959318</v>
      </c>
      <c r="J245" s="218">
        <v>89534132</v>
      </c>
      <c r="K245" s="218">
        <v>0</v>
      </c>
      <c r="L245" s="218">
        <v>0</v>
      </c>
      <c r="M245" s="218">
        <v>89534132</v>
      </c>
      <c r="N245" s="191"/>
      <c r="O245" s="218">
        <v>86959318</v>
      </c>
      <c r="P245" s="230">
        <v>89534132</v>
      </c>
      <c r="Q245" s="191"/>
      <c r="R245" s="218">
        <v>89534132</v>
      </c>
      <c r="S245" s="192"/>
      <c r="T245" s="218">
        <v>89534132</v>
      </c>
    </row>
    <row r="246" spans="1:20" ht="12.75">
      <c r="A246" s="177" t="s">
        <v>682</v>
      </c>
      <c r="B246" s="178">
        <v>237</v>
      </c>
      <c r="C246" s="218">
        <v>1665945</v>
      </c>
      <c r="D246" s="218">
        <v>1746914</v>
      </c>
      <c r="E246" s="218">
        <v>0</v>
      </c>
      <c r="F246" s="218">
        <v>0</v>
      </c>
      <c r="G246" s="218">
        <v>38633</v>
      </c>
      <c r="H246" s="218">
        <v>1628254</v>
      </c>
      <c r="I246" s="218">
        <v>1708281</v>
      </c>
      <c r="J246" s="218">
        <v>1800147</v>
      </c>
      <c r="K246" s="218">
        <v>0</v>
      </c>
      <c r="L246" s="218">
        <v>39599</v>
      </c>
      <c r="M246" s="218">
        <v>1760548</v>
      </c>
      <c r="N246" s="191"/>
      <c r="O246" s="218">
        <v>2195536</v>
      </c>
      <c r="P246" s="230">
        <v>2214456</v>
      </c>
      <c r="Q246" s="191"/>
      <c r="R246" s="218">
        <v>2214456</v>
      </c>
      <c r="S246" s="192"/>
      <c r="T246" s="218">
        <v>1760548</v>
      </c>
    </row>
    <row r="247" spans="1:20" ht="12.75">
      <c r="A247" s="177" t="s">
        <v>683</v>
      </c>
      <c r="B247" s="178">
        <v>238</v>
      </c>
      <c r="C247" s="218">
        <v>19752217</v>
      </c>
      <c r="D247" s="218">
        <v>20840343</v>
      </c>
      <c r="E247" s="218">
        <v>0</v>
      </c>
      <c r="F247" s="218">
        <v>0</v>
      </c>
      <c r="G247" s="218">
        <v>1100304</v>
      </c>
      <c r="H247" s="218">
        <v>18678750</v>
      </c>
      <c r="I247" s="218">
        <v>19740039</v>
      </c>
      <c r="J247" s="218">
        <v>21817477</v>
      </c>
      <c r="K247" s="218">
        <v>0</v>
      </c>
      <c r="L247" s="218">
        <v>1127812</v>
      </c>
      <c r="M247" s="218">
        <v>20689665</v>
      </c>
      <c r="N247" s="191"/>
      <c r="O247" s="218">
        <v>34674647</v>
      </c>
      <c r="P247" s="230">
        <v>36400574</v>
      </c>
      <c r="Q247" s="191"/>
      <c r="R247" s="218">
        <v>36400574</v>
      </c>
      <c r="S247" s="192"/>
      <c r="T247" s="218">
        <v>20689665</v>
      </c>
    </row>
    <row r="248" spans="1:20" ht="12.75">
      <c r="A248" s="177" t="s">
        <v>684</v>
      </c>
      <c r="B248" s="178">
        <v>239</v>
      </c>
      <c r="C248" s="218">
        <v>155423807</v>
      </c>
      <c r="D248" s="218">
        <v>162811487</v>
      </c>
      <c r="E248" s="218">
        <v>0</v>
      </c>
      <c r="F248" s="218">
        <v>0</v>
      </c>
      <c r="G248" s="218">
        <v>0</v>
      </c>
      <c r="H248" s="218">
        <v>155423807</v>
      </c>
      <c r="I248" s="218">
        <v>162811487</v>
      </c>
      <c r="J248" s="218">
        <v>170642498</v>
      </c>
      <c r="K248" s="218">
        <v>0</v>
      </c>
      <c r="L248" s="218">
        <v>0</v>
      </c>
      <c r="M248" s="218">
        <v>170642498</v>
      </c>
      <c r="N248" s="191"/>
      <c r="O248" s="218">
        <v>252702769</v>
      </c>
      <c r="P248" s="230">
        <v>264143734</v>
      </c>
      <c r="Q248" s="191"/>
      <c r="R248" s="218">
        <v>264143734</v>
      </c>
      <c r="S248" s="192"/>
      <c r="T248" s="218">
        <v>170642498</v>
      </c>
    </row>
    <row r="249" spans="1:20" ht="12.75">
      <c r="A249" s="177" t="s">
        <v>685</v>
      </c>
      <c r="B249" s="178">
        <v>240</v>
      </c>
      <c r="C249" s="218">
        <v>8881419</v>
      </c>
      <c r="D249" s="218">
        <v>9404890</v>
      </c>
      <c r="E249" s="218">
        <v>0</v>
      </c>
      <c r="F249" s="218">
        <v>0</v>
      </c>
      <c r="G249" s="218">
        <v>0</v>
      </c>
      <c r="H249" s="218">
        <v>8881419</v>
      </c>
      <c r="I249" s="218">
        <v>9404890</v>
      </c>
      <c r="J249" s="218">
        <v>9718362</v>
      </c>
      <c r="K249" s="218">
        <v>0</v>
      </c>
      <c r="L249" s="218">
        <v>0</v>
      </c>
      <c r="M249" s="218">
        <v>9718362</v>
      </c>
      <c r="N249" s="191"/>
      <c r="O249" s="218">
        <v>12766490</v>
      </c>
      <c r="P249" s="230">
        <v>13179744</v>
      </c>
      <c r="Q249" s="191"/>
      <c r="R249" s="218">
        <v>13179744</v>
      </c>
      <c r="S249" s="192"/>
      <c r="T249" s="218">
        <v>9718362</v>
      </c>
    </row>
    <row r="250" spans="1:20" ht="12.75">
      <c r="A250" s="177" t="s">
        <v>686</v>
      </c>
      <c r="B250" s="178">
        <v>241</v>
      </c>
      <c r="C250" s="218">
        <v>8498399</v>
      </c>
      <c r="D250" s="218">
        <v>8809942</v>
      </c>
      <c r="E250" s="218">
        <v>0</v>
      </c>
      <c r="F250" s="218">
        <v>0</v>
      </c>
      <c r="G250" s="218">
        <v>0</v>
      </c>
      <c r="H250" s="218">
        <v>8498399</v>
      </c>
      <c r="I250" s="218">
        <v>8809942</v>
      </c>
      <c r="J250" s="218">
        <v>9157587</v>
      </c>
      <c r="K250" s="218">
        <v>0</v>
      </c>
      <c r="L250" s="218">
        <v>0</v>
      </c>
      <c r="M250" s="218">
        <v>9157587</v>
      </c>
      <c r="N250" s="191"/>
      <c r="O250" s="218">
        <v>12283095</v>
      </c>
      <c r="P250" s="230">
        <v>13537214</v>
      </c>
      <c r="Q250" s="191"/>
      <c r="R250" s="218">
        <v>13537214</v>
      </c>
      <c r="S250" s="192"/>
      <c r="T250" s="218">
        <v>9157587</v>
      </c>
    </row>
    <row r="251" spans="1:20" ht="12.75">
      <c r="A251" s="177" t="s">
        <v>687</v>
      </c>
      <c r="B251" s="178">
        <v>242</v>
      </c>
      <c r="C251" s="218">
        <v>18704868</v>
      </c>
      <c r="D251" s="218">
        <v>19400233</v>
      </c>
      <c r="E251" s="218">
        <v>0</v>
      </c>
      <c r="F251" s="218">
        <v>0</v>
      </c>
      <c r="G251" s="218">
        <v>782940</v>
      </c>
      <c r="H251" s="218">
        <v>17941024</v>
      </c>
      <c r="I251" s="218">
        <v>18617293</v>
      </c>
      <c r="J251" s="218">
        <v>20380555</v>
      </c>
      <c r="K251" s="218">
        <v>0</v>
      </c>
      <c r="L251" s="218">
        <v>802514</v>
      </c>
      <c r="M251" s="218">
        <v>19578041</v>
      </c>
      <c r="N251" s="191"/>
      <c r="O251" s="218">
        <v>71153770</v>
      </c>
      <c r="P251" s="230">
        <v>79590853</v>
      </c>
      <c r="Q251" s="191"/>
      <c r="R251" s="218">
        <v>79590853</v>
      </c>
      <c r="S251" s="192"/>
      <c r="T251" s="218">
        <v>19578041</v>
      </c>
    </row>
    <row r="252" spans="1:20" ht="12.75">
      <c r="A252" s="177" t="s">
        <v>688</v>
      </c>
      <c r="B252" s="178">
        <v>243</v>
      </c>
      <c r="C252" s="218">
        <v>235419728</v>
      </c>
      <c r="D252" s="218">
        <v>248073180</v>
      </c>
      <c r="E252" s="218">
        <v>0</v>
      </c>
      <c r="F252" s="218">
        <v>0</v>
      </c>
      <c r="G252" s="218">
        <v>0</v>
      </c>
      <c r="H252" s="218">
        <v>235419728</v>
      </c>
      <c r="I252" s="218">
        <v>248073180</v>
      </c>
      <c r="J252" s="218">
        <v>260842479</v>
      </c>
      <c r="K252" s="218">
        <v>0</v>
      </c>
      <c r="L252" s="218">
        <v>0</v>
      </c>
      <c r="M252" s="218">
        <v>260842479</v>
      </c>
      <c r="N252" s="191"/>
      <c r="O252" s="218">
        <v>365553897</v>
      </c>
      <c r="P252" s="230">
        <v>398527175</v>
      </c>
      <c r="Q252" s="191"/>
      <c r="R252" s="218">
        <v>398527175</v>
      </c>
      <c r="S252" s="192"/>
      <c r="T252" s="218">
        <v>260842479</v>
      </c>
    </row>
    <row r="253" spans="1:20" ht="12.75">
      <c r="A253" s="177" t="s">
        <v>689</v>
      </c>
      <c r="B253" s="178">
        <v>244</v>
      </c>
      <c r="C253" s="218">
        <v>58155593</v>
      </c>
      <c r="D253" s="218">
        <v>60184676</v>
      </c>
      <c r="E253" s="218">
        <v>0</v>
      </c>
      <c r="F253" s="218">
        <v>0</v>
      </c>
      <c r="G253" s="218">
        <v>7422584</v>
      </c>
      <c r="H253" s="218">
        <v>50914048</v>
      </c>
      <c r="I253" s="218">
        <v>52762092</v>
      </c>
      <c r="J253" s="218">
        <v>62443799</v>
      </c>
      <c r="K253" s="218">
        <v>0</v>
      </c>
      <c r="L253" s="218">
        <v>7608149</v>
      </c>
      <c r="M253" s="218">
        <v>54835650</v>
      </c>
      <c r="N253" s="191"/>
      <c r="O253" s="218">
        <v>85215376</v>
      </c>
      <c r="P253" s="230">
        <v>93562029</v>
      </c>
      <c r="Q253" s="191"/>
      <c r="R253" s="218">
        <v>93562029</v>
      </c>
      <c r="S253" s="192"/>
      <c r="T253" s="218">
        <v>54835650</v>
      </c>
    </row>
    <row r="254" spans="1:20" ht="12.75">
      <c r="A254" s="177" t="s">
        <v>690</v>
      </c>
      <c r="B254" s="178">
        <v>245</v>
      </c>
      <c r="C254" s="218">
        <v>30858786</v>
      </c>
      <c r="D254" s="218">
        <v>32311873</v>
      </c>
      <c r="E254" s="218">
        <v>0</v>
      </c>
      <c r="F254" s="218">
        <v>0</v>
      </c>
      <c r="G254" s="218">
        <v>2193655</v>
      </c>
      <c r="H254" s="218">
        <v>28718635</v>
      </c>
      <c r="I254" s="218">
        <v>30118218</v>
      </c>
      <c r="J254" s="218">
        <v>33717292</v>
      </c>
      <c r="K254" s="218">
        <v>0</v>
      </c>
      <c r="L254" s="218">
        <v>2248496</v>
      </c>
      <c r="M254" s="218">
        <v>31468796</v>
      </c>
      <c r="N254" s="191"/>
      <c r="O254" s="218">
        <v>52635801</v>
      </c>
      <c r="P254" s="230">
        <v>57422659</v>
      </c>
      <c r="Q254" s="191"/>
      <c r="R254" s="218">
        <v>57422659</v>
      </c>
      <c r="S254" s="192"/>
      <c r="T254" s="218">
        <v>31468796</v>
      </c>
    </row>
    <row r="255" spans="1:20" ht="12.75">
      <c r="A255" s="177" t="s">
        <v>691</v>
      </c>
      <c r="B255" s="178">
        <v>246</v>
      </c>
      <c r="C255" s="218">
        <v>61908675</v>
      </c>
      <c r="D255" s="218">
        <v>64298364</v>
      </c>
      <c r="E255" s="218">
        <v>0</v>
      </c>
      <c r="F255" s="218">
        <v>0</v>
      </c>
      <c r="G255" s="218">
        <v>10456915</v>
      </c>
      <c r="H255" s="218">
        <v>51706807</v>
      </c>
      <c r="I255" s="218">
        <v>53841449</v>
      </c>
      <c r="J255" s="218">
        <v>70895487</v>
      </c>
      <c r="K255" s="218">
        <v>0</v>
      </c>
      <c r="L255" s="218">
        <v>10718338</v>
      </c>
      <c r="M255" s="218">
        <v>60177149</v>
      </c>
      <c r="N255" s="191"/>
      <c r="O255" s="218">
        <v>121858785</v>
      </c>
      <c r="P255" s="230">
        <v>129822467</v>
      </c>
      <c r="Q255" s="191"/>
      <c r="R255" s="218">
        <v>129822467</v>
      </c>
      <c r="S255" s="192"/>
      <c r="T255" s="218">
        <v>60177149</v>
      </c>
    </row>
    <row r="256" spans="1:20" ht="12.75">
      <c r="A256" s="177" t="s">
        <v>692</v>
      </c>
      <c r="B256" s="178">
        <v>247</v>
      </c>
      <c r="C256" s="218">
        <v>20635479</v>
      </c>
      <c r="D256" s="218">
        <v>21427940</v>
      </c>
      <c r="E256" s="218">
        <v>0</v>
      </c>
      <c r="F256" s="218">
        <v>0</v>
      </c>
      <c r="G256" s="218">
        <v>0</v>
      </c>
      <c r="H256" s="218">
        <v>20635479</v>
      </c>
      <c r="I256" s="218">
        <v>21427940</v>
      </c>
      <c r="J256" s="218">
        <v>24421910</v>
      </c>
      <c r="K256" s="218">
        <v>0</v>
      </c>
      <c r="L256" s="218">
        <v>0</v>
      </c>
      <c r="M256" s="218">
        <v>24421910</v>
      </c>
      <c r="N256" s="191"/>
      <c r="O256" s="218">
        <v>45567272</v>
      </c>
      <c r="P256" s="230">
        <v>47110759</v>
      </c>
      <c r="Q256" s="191"/>
      <c r="R256" s="218">
        <v>47110759</v>
      </c>
      <c r="S256" s="192"/>
      <c r="T256" s="218">
        <v>24421910</v>
      </c>
    </row>
    <row r="257" spans="1:20" ht="12.75">
      <c r="A257" s="177" t="s">
        <v>693</v>
      </c>
      <c r="B257" s="178">
        <v>248</v>
      </c>
      <c r="C257" s="218">
        <v>79270646</v>
      </c>
      <c r="D257" s="218">
        <v>82685765</v>
      </c>
      <c r="E257" s="218">
        <v>0</v>
      </c>
      <c r="F257" s="218">
        <v>0</v>
      </c>
      <c r="G257" s="218">
        <v>0</v>
      </c>
      <c r="H257" s="218">
        <v>79270646</v>
      </c>
      <c r="I257" s="218">
        <v>82685765</v>
      </c>
      <c r="J257" s="218">
        <v>86416689</v>
      </c>
      <c r="K257" s="218">
        <v>0</v>
      </c>
      <c r="L257" s="218">
        <v>0</v>
      </c>
      <c r="M257" s="218">
        <v>86416689</v>
      </c>
      <c r="N257" s="191"/>
      <c r="O257" s="218">
        <v>142582081</v>
      </c>
      <c r="P257" s="230">
        <v>159565023</v>
      </c>
      <c r="Q257" s="191"/>
      <c r="R257" s="218">
        <v>159565023</v>
      </c>
      <c r="S257" s="192"/>
      <c r="T257" s="218">
        <v>86416689</v>
      </c>
    </row>
    <row r="258" spans="1:20" ht="12.75">
      <c r="A258" s="177" t="s">
        <v>694</v>
      </c>
      <c r="B258" s="178">
        <v>249</v>
      </c>
      <c r="C258" s="218">
        <v>4803408</v>
      </c>
      <c r="D258" s="218">
        <v>4961053</v>
      </c>
      <c r="E258" s="218">
        <v>0</v>
      </c>
      <c r="F258" s="218">
        <v>0</v>
      </c>
      <c r="G258" s="218">
        <v>0</v>
      </c>
      <c r="H258" s="218">
        <v>4803408</v>
      </c>
      <c r="I258" s="218">
        <v>4961053</v>
      </c>
      <c r="J258" s="218">
        <v>5131596</v>
      </c>
      <c r="K258" s="218">
        <v>0</v>
      </c>
      <c r="L258" s="218">
        <v>0</v>
      </c>
      <c r="M258" s="218">
        <v>5131596</v>
      </c>
      <c r="N258" s="191"/>
      <c r="O258" s="218">
        <v>10324228</v>
      </c>
      <c r="P258" s="230">
        <v>10407881</v>
      </c>
      <c r="Q258" s="191"/>
      <c r="R258" s="218">
        <v>10407881</v>
      </c>
      <c r="S258" s="192"/>
      <c r="T258" s="218">
        <v>5131596</v>
      </c>
    </row>
    <row r="259" spans="1:20" ht="12.75">
      <c r="A259" s="177" t="s">
        <v>695</v>
      </c>
      <c r="B259" s="178">
        <v>250</v>
      </c>
      <c r="C259" s="218">
        <v>10953445</v>
      </c>
      <c r="D259" s="218">
        <v>11543522</v>
      </c>
      <c r="E259" s="218">
        <v>0</v>
      </c>
      <c r="F259" s="218">
        <v>0</v>
      </c>
      <c r="G259" s="218">
        <v>350539</v>
      </c>
      <c r="H259" s="218">
        <v>10611456</v>
      </c>
      <c r="I259" s="218">
        <v>11192983</v>
      </c>
      <c r="J259" s="218">
        <v>12010430</v>
      </c>
      <c r="K259" s="218">
        <v>0</v>
      </c>
      <c r="L259" s="218">
        <v>359302</v>
      </c>
      <c r="M259" s="218">
        <v>11651128</v>
      </c>
      <c r="N259" s="191"/>
      <c r="O259" s="218">
        <v>22754220</v>
      </c>
      <c r="P259" s="230">
        <v>23734720</v>
      </c>
      <c r="Q259" s="191"/>
      <c r="R259" s="218">
        <v>23734720</v>
      </c>
      <c r="S259" s="192"/>
      <c r="T259" s="218">
        <v>11651128</v>
      </c>
    </row>
    <row r="260" spans="1:20" ht="12.75">
      <c r="A260" s="177" t="s">
        <v>696</v>
      </c>
      <c r="B260" s="178">
        <v>251</v>
      </c>
      <c r="C260" s="218">
        <v>31706508</v>
      </c>
      <c r="D260" s="218">
        <v>32806457</v>
      </c>
      <c r="E260" s="218">
        <v>0</v>
      </c>
      <c r="F260" s="218">
        <v>0</v>
      </c>
      <c r="G260" s="218">
        <v>4021621</v>
      </c>
      <c r="H260" s="218">
        <v>27782975</v>
      </c>
      <c r="I260" s="218">
        <v>28784836</v>
      </c>
      <c r="J260" s="218">
        <v>34043239</v>
      </c>
      <c r="K260" s="218">
        <v>0</v>
      </c>
      <c r="L260" s="218">
        <v>4122162</v>
      </c>
      <c r="M260" s="218">
        <v>29921077</v>
      </c>
      <c r="N260" s="191"/>
      <c r="O260" s="218">
        <v>49515154</v>
      </c>
      <c r="P260" s="230">
        <v>52956178</v>
      </c>
      <c r="Q260" s="191"/>
      <c r="R260" s="218">
        <v>52956178</v>
      </c>
      <c r="S260" s="192"/>
      <c r="T260" s="218">
        <v>29921077</v>
      </c>
    </row>
    <row r="261" spans="1:20" ht="12.75">
      <c r="A261" s="177" t="s">
        <v>697</v>
      </c>
      <c r="B261" s="178">
        <v>252</v>
      </c>
      <c r="C261" s="218">
        <v>20611045</v>
      </c>
      <c r="D261" s="218">
        <v>21332185</v>
      </c>
      <c r="E261" s="218">
        <v>0</v>
      </c>
      <c r="F261" s="218">
        <v>0</v>
      </c>
      <c r="G261" s="218">
        <v>2961865</v>
      </c>
      <c r="H261" s="218">
        <v>17721421</v>
      </c>
      <c r="I261" s="218">
        <v>18370320</v>
      </c>
      <c r="J261" s="218">
        <v>22030340</v>
      </c>
      <c r="K261" s="218">
        <v>0</v>
      </c>
      <c r="L261" s="218">
        <v>3035912</v>
      </c>
      <c r="M261" s="218">
        <v>18994428</v>
      </c>
      <c r="N261" s="191"/>
      <c r="O261" s="218">
        <v>53859611</v>
      </c>
      <c r="P261" s="230">
        <v>56246101</v>
      </c>
      <c r="Q261" s="191"/>
      <c r="R261" s="218">
        <v>56246101</v>
      </c>
      <c r="S261" s="192"/>
      <c r="T261" s="218">
        <v>18994428</v>
      </c>
    </row>
    <row r="262" spans="1:20" ht="12.75">
      <c r="A262" s="177" t="s">
        <v>698</v>
      </c>
      <c r="B262" s="178">
        <v>253</v>
      </c>
      <c r="C262" s="218">
        <v>3466267</v>
      </c>
      <c r="D262" s="218">
        <v>3574066</v>
      </c>
      <c r="E262" s="218">
        <v>0</v>
      </c>
      <c r="F262" s="218">
        <v>0</v>
      </c>
      <c r="G262" s="218">
        <v>0</v>
      </c>
      <c r="H262" s="218">
        <v>3466267</v>
      </c>
      <c r="I262" s="218">
        <v>3574066</v>
      </c>
      <c r="J262" s="218">
        <v>4248259</v>
      </c>
      <c r="K262" s="218">
        <v>0</v>
      </c>
      <c r="L262" s="218">
        <v>0</v>
      </c>
      <c r="M262" s="218">
        <v>4248259</v>
      </c>
      <c r="N262" s="191"/>
      <c r="O262" s="218">
        <v>7090206</v>
      </c>
      <c r="P262" s="230">
        <v>12841829</v>
      </c>
      <c r="Q262" s="191"/>
      <c r="R262" s="218">
        <v>12841829</v>
      </c>
      <c r="S262" s="192"/>
      <c r="T262" s="218">
        <v>4248259</v>
      </c>
    </row>
    <row r="263" spans="1:20" ht="12.75">
      <c r="A263" s="177" t="s">
        <v>699</v>
      </c>
      <c r="B263" s="178">
        <v>254</v>
      </c>
      <c r="C263" s="218">
        <v>13648353</v>
      </c>
      <c r="D263" s="218">
        <v>14134907</v>
      </c>
      <c r="E263" s="218">
        <v>0</v>
      </c>
      <c r="F263" s="218">
        <v>0</v>
      </c>
      <c r="G263" s="218">
        <v>1360320</v>
      </c>
      <c r="H263" s="218">
        <v>12321212</v>
      </c>
      <c r="I263" s="218">
        <v>12774587</v>
      </c>
      <c r="J263" s="218">
        <v>14613302</v>
      </c>
      <c r="K263" s="218">
        <v>0</v>
      </c>
      <c r="L263" s="218">
        <v>1394328</v>
      </c>
      <c r="M263" s="218">
        <v>13218974</v>
      </c>
      <c r="N263" s="191"/>
      <c r="O263" s="218">
        <v>25109782</v>
      </c>
      <c r="P263" s="230">
        <v>26604824</v>
      </c>
      <c r="Q263" s="191"/>
      <c r="R263" s="218">
        <v>26604824</v>
      </c>
      <c r="S263" s="192"/>
      <c r="T263" s="218">
        <v>13218974</v>
      </c>
    </row>
    <row r="264" spans="1:20" ht="12.75">
      <c r="A264" s="177" t="s">
        <v>700</v>
      </c>
      <c r="B264" s="178">
        <v>255</v>
      </c>
      <c r="C264" s="218">
        <v>1566085</v>
      </c>
      <c r="D264" s="218">
        <v>1626301</v>
      </c>
      <c r="E264" s="218">
        <v>0</v>
      </c>
      <c r="F264" s="218">
        <v>0</v>
      </c>
      <c r="G264" s="218">
        <v>186962</v>
      </c>
      <c r="H264" s="218">
        <v>1383683</v>
      </c>
      <c r="I264" s="218">
        <v>1439339</v>
      </c>
      <c r="J264" s="218">
        <v>0</v>
      </c>
      <c r="K264" s="218">
        <v>0</v>
      </c>
      <c r="L264" s="218">
        <v>191636</v>
      </c>
      <c r="M264" s="218">
        <v>0</v>
      </c>
      <c r="N264" s="191"/>
      <c r="O264" s="218">
        <v>3018648</v>
      </c>
      <c r="P264" s="230">
        <v>0</v>
      </c>
      <c r="Q264" s="191"/>
      <c r="R264" s="218">
        <v>3018648</v>
      </c>
      <c r="S264" s="192"/>
      <c r="T264" s="218">
        <v>1493890</v>
      </c>
    </row>
    <row r="265" spans="1:20" ht="12.75">
      <c r="A265" s="177" t="s">
        <v>701</v>
      </c>
      <c r="B265" s="178">
        <v>256</v>
      </c>
      <c r="C265" s="218">
        <v>3190966</v>
      </c>
      <c r="D265" s="218">
        <v>3319384</v>
      </c>
      <c r="E265" s="218">
        <v>0</v>
      </c>
      <c r="F265" s="218">
        <v>0</v>
      </c>
      <c r="G265" s="218">
        <v>0</v>
      </c>
      <c r="H265" s="218">
        <v>3190966</v>
      </c>
      <c r="I265" s="218">
        <v>3319384</v>
      </c>
      <c r="J265" s="218">
        <v>3427807</v>
      </c>
      <c r="K265" s="218">
        <v>0</v>
      </c>
      <c r="L265" s="218">
        <v>0</v>
      </c>
      <c r="M265" s="218">
        <v>3427807</v>
      </c>
      <c r="N265" s="191"/>
      <c r="O265" s="218">
        <v>3404765</v>
      </c>
      <c r="P265" s="230">
        <v>3615276</v>
      </c>
      <c r="Q265" s="191"/>
      <c r="R265" s="218">
        <v>3615276</v>
      </c>
      <c r="S265" s="192"/>
      <c r="T265" s="218">
        <v>3427807</v>
      </c>
    </row>
    <row r="266" spans="1:20" ht="12.75">
      <c r="A266" s="177" t="s">
        <v>702</v>
      </c>
      <c r="B266" s="178">
        <v>257</v>
      </c>
      <c r="C266" s="218">
        <v>12905189</v>
      </c>
      <c r="D266" s="218">
        <v>13793222</v>
      </c>
      <c r="E266" s="218">
        <v>343583</v>
      </c>
      <c r="F266" s="218">
        <v>0</v>
      </c>
      <c r="G266" s="218">
        <v>352173</v>
      </c>
      <c r="H266" s="218">
        <v>12561606</v>
      </c>
      <c r="I266" s="218">
        <v>13441049</v>
      </c>
      <c r="J266" s="218">
        <v>14633853</v>
      </c>
      <c r="K266" s="218">
        <v>0</v>
      </c>
      <c r="L266" s="218">
        <v>360977</v>
      </c>
      <c r="M266" s="218">
        <v>14272876</v>
      </c>
      <c r="N266" s="191"/>
      <c r="O266" s="218">
        <v>21265276</v>
      </c>
      <c r="P266" s="230">
        <v>22806473</v>
      </c>
      <c r="Q266" s="191"/>
      <c r="R266" s="218">
        <v>22806473</v>
      </c>
      <c r="S266" s="192"/>
      <c r="T266" s="218">
        <v>14272876</v>
      </c>
    </row>
    <row r="267" spans="1:20" ht="12.75">
      <c r="A267" s="177" t="s">
        <v>703</v>
      </c>
      <c r="B267" s="178">
        <v>258</v>
      </c>
      <c r="C267" s="218">
        <v>90563116</v>
      </c>
      <c r="D267" s="218">
        <v>95321556</v>
      </c>
      <c r="E267" s="218">
        <v>0</v>
      </c>
      <c r="F267" s="218">
        <v>0</v>
      </c>
      <c r="G267" s="218">
        <v>0</v>
      </c>
      <c r="H267" s="218">
        <v>90563116</v>
      </c>
      <c r="I267" s="218">
        <v>95321556</v>
      </c>
      <c r="J267" s="218">
        <v>136761707</v>
      </c>
      <c r="K267" s="218">
        <v>0</v>
      </c>
      <c r="L267" s="218">
        <v>0</v>
      </c>
      <c r="M267" s="218">
        <v>136761707</v>
      </c>
      <c r="N267" s="191"/>
      <c r="O267" s="218">
        <v>126689577</v>
      </c>
      <c r="P267" s="230">
        <v>99208798</v>
      </c>
      <c r="Q267" s="191"/>
      <c r="R267" s="218">
        <v>99208798</v>
      </c>
      <c r="S267" s="192"/>
      <c r="T267" s="218">
        <v>99208798</v>
      </c>
    </row>
    <row r="268" spans="1:20" ht="12.75">
      <c r="A268" s="177" t="s">
        <v>704</v>
      </c>
      <c r="B268" s="178">
        <v>259</v>
      </c>
      <c r="C268" s="218">
        <v>18562229</v>
      </c>
      <c r="D268" s="218">
        <v>19427399</v>
      </c>
      <c r="E268" s="218">
        <v>0</v>
      </c>
      <c r="F268" s="218">
        <v>0</v>
      </c>
      <c r="G268" s="218">
        <v>0</v>
      </c>
      <c r="H268" s="218">
        <v>18562229</v>
      </c>
      <c r="I268" s="218">
        <v>19427399</v>
      </c>
      <c r="J268" s="218">
        <v>20232635</v>
      </c>
      <c r="K268" s="218">
        <v>0</v>
      </c>
      <c r="L268" s="218">
        <v>0</v>
      </c>
      <c r="M268" s="218">
        <v>20232635</v>
      </c>
      <c r="N268" s="191"/>
      <c r="O268" s="218">
        <v>43380423</v>
      </c>
      <c r="P268" s="230">
        <v>45632112</v>
      </c>
      <c r="Q268" s="191"/>
      <c r="R268" s="218">
        <v>45632112</v>
      </c>
      <c r="S268" s="192"/>
      <c r="T268" s="218">
        <v>20232635</v>
      </c>
    </row>
    <row r="269" spans="1:20" ht="12.75">
      <c r="A269" s="177" t="s">
        <v>705</v>
      </c>
      <c r="B269" s="178">
        <v>260</v>
      </c>
      <c r="C269" s="218">
        <v>2935167</v>
      </c>
      <c r="D269" s="218">
        <v>3018886</v>
      </c>
      <c r="E269" s="218">
        <v>0</v>
      </c>
      <c r="F269" s="218">
        <v>0</v>
      </c>
      <c r="G269" s="218">
        <v>0</v>
      </c>
      <c r="H269" s="218">
        <v>2935167</v>
      </c>
      <c r="I269" s="218">
        <v>3018886</v>
      </c>
      <c r="J269" s="218">
        <v>3125227</v>
      </c>
      <c r="K269" s="218">
        <v>0</v>
      </c>
      <c r="L269" s="218">
        <v>0</v>
      </c>
      <c r="M269" s="218">
        <v>3125227</v>
      </c>
      <c r="N269" s="191"/>
      <c r="O269" s="218">
        <v>5415057</v>
      </c>
      <c r="P269" s="230">
        <v>6159255</v>
      </c>
      <c r="Q269" s="191"/>
      <c r="R269" s="218">
        <v>6159255</v>
      </c>
      <c r="S269" s="192"/>
      <c r="T269" s="218">
        <v>3125227</v>
      </c>
    </row>
    <row r="270" spans="1:20" ht="12.75">
      <c r="A270" s="177" t="s">
        <v>706</v>
      </c>
      <c r="B270" s="178">
        <v>261</v>
      </c>
      <c r="C270" s="218">
        <v>56158926</v>
      </c>
      <c r="D270" s="218">
        <v>58584945</v>
      </c>
      <c r="E270" s="218">
        <v>0</v>
      </c>
      <c r="F270" s="218">
        <v>0</v>
      </c>
      <c r="G270" s="218">
        <v>7940857</v>
      </c>
      <c r="H270" s="218">
        <v>48411748</v>
      </c>
      <c r="I270" s="218">
        <v>50644088</v>
      </c>
      <c r="J270" s="218">
        <v>60644643</v>
      </c>
      <c r="K270" s="218">
        <v>0</v>
      </c>
      <c r="L270" s="218">
        <v>8139378</v>
      </c>
      <c r="M270" s="218">
        <v>52505265</v>
      </c>
      <c r="N270" s="191"/>
      <c r="O270" s="218">
        <v>102954240</v>
      </c>
      <c r="P270" s="230">
        <v>107915892</v>
      </c>
      <c r="Q270" s="191"/>
      <c r="R270" s="218">
        <v>107915892</v>
      </c>
      <c r="S270" s="192"/>
      <c r="T270" s="218">
        <v>52505265</v>
      </c>
    </row>
    <row r="271" spans="1:20" ht="12.75">
      <c r="A271" s="177" t="s">
        <v>707</v>
      </c>
      <c r="B271" s="178">
        <v>262</v>
      </c>
      <c r="C271" s="218">
        <v>60215392</v>
      </c>
      <c r="D271" s="218">
        <v>62519141</v>
      </c>
      <c r="E271" s="218">
        <v>0</v>
      </c>
      <c r="F271" s="218">
        <v>0</v>
      </c>
      <c r="G271" s="218">
        <v>0</v>
      </c>
      <c r="H271" s="218">
        <v>60215392</v>
      </c>
      <c r="I271" s="218">
        <v>62519141</v>
      </c>
      <c r="J271" s="218">
        <v>64944694</v>
      </c>
      <c r="K271" s="218">
        <v>0</v>
      </c>
      <c r="L271" s="218">
        <v>0</v>
      </c>
      <c r="M271" s="218">
        <v>64944694</v>
      </c>
      <c r="N271" s="191"/>
      <c r="O271" s="218">
        <v>112966072</v>
      </c>
      <c r="P271" s="230">
        <v>117887725</v>
      </c>
      <c r="Q271" s="191"/>
      <c r="R271" s="218">
        <v>117887725</v>
      </c>
      <c r="S271" s="192"/>
      <c r="T271" s="218">
        <v>64944694</v>
      </c>
    </row>
    <row r="272" spans="1:20" ht="12.75">
      <c r="A272" s="177" t="s">
        <v>708</v>
      </c>
      <c r="B272" s="178">
        <v>263</v>
      </c>
      <c r="C272" s="218">
        <v>1333838</v>
      </c>
      <c r="D272" s="218">
        <v>1383657</v>
      </c>
      <c r="E272" s="218">
        <v>0</v>
      </c>
      <c r="F272" s="218">
        <v>0</v>
      </c>
      <c r="G272" s="218">
        <v>226138</v>
      </c>
      <c r="H272" s="218">
        <v>1113216</v>
      </c>
      <c r="I272" s="218">
        <v>1157519</v>
      </c>
      <c r="J272" s="218">
        <v>1434665</v>
      </c>
      <c r="K272" s="218">
        <v>0</v>
      </c>
      <c r="L272" s="218">
        <v>231791</v>
      </c>
      <c r="M272" s="218">
        <v>1202874</v>
      </c>
      <c r="N272" s="191"/>
      <c r="O272" s="218">
        <v>1688346</v>
      </c>
      <c r="P272" s="230">
        <v>1660060</v>
      </c>
      <c r="Q272" s="191"/>
      <c r="R272" s="218">
        <v>1660060</v>
      </c>
      <c r="S272" s="192"/>
      <c r="T272" s="218">
        <v>1202874</v>
      </c>
    </row>
    <row r="273" spans="1:20" ht="12.75">
      <c r="A273" s="177" t="s">
        <v>709</v>
      </c>
      <c r="B273" s="178">
        <v>264</v>
      </c>
      <c r="C273" s="218">
        <v>53730738</v>
      </c>
      <c r="D273" s="218">
        <v>55646272</v>
      </c>
      <c r="E273" s="218">
        <v>0</v>
      </c>
      <c r="F273" s="218">
        <v>0</v>
      </c>
      <c r="G273" s="218">
        <v>7276491</v>
      </c>
      <c r="H273" s="218">
        <v>46631722</v>
      </c>
      <c r="I273" s="218">
        <v>48369781</v>
      </c>
      <c r="J273" s="218">
        <v>57874204</v>
      </c>
      <c r="K273" s="218">
        <v>0</v>
      </c>
      <c r="L273" s="218">
        <v>7458403</v>
      </c>
      <c r="M273" s="218">
        <v>50415801</v>
      </c>
      <c r="N273" s="191"/>
      <c r="O273" s="218">
        <v>111092952</v>
      </c>
      <c r="P273" s="230">
        <v>116267594</v>
      </c>
      <c r="Q273" s="191"/>
      <c r="R273" s="218">
        <v>116267594</v>
      </c>
      <c r="S273" s="192"/>
      <c r="T273" s="218">
        <v>50415801</v>
      </c>
    </row>
    <row r="274" spans="1:20" ht="12.75">
      <c r="A274" s="177" t="s">
        <v>710</v>
      </c>
      <c r="B274" s="178">
        <v>265</v>
      </c>
      <c r="C274" s="218">
        <v>36955455</v>
      </c>
      <c r="D274" s="218">
        <v>38770631</v>
      </c>
      <c r="E274" s="218">
        <v>0</v>
      </c>
      <c r="F274" s="218">
        <v>0</v>
      </c>
      <c r="G274" s="218">
        <v>0</v>
      </c>
      <c r="H274" s="218">
        <v>36955455</v>
      </c>
      <c r="I274" s="218">
        <v>38770631</v>
      </c>
      <c r="J274" s="218">
        <v>40656429</v>
      </c>
      <c r="K274" s="218">
        <v>0</v>
      </c>
      <c r="L274" s="218">
        <v>0</v>
      </c>
      <c r="M274" s="218">
        <v>40656429</v>
      </c>
      <c r="N274" s="191"/>
      <c r="O274" s="218">
        <v>58768791</v>
      </c>
      <c r="P274" s="230">
        <v>62261428</v>
      </c>
      <c r="Q274" s="191"/>
      <c r="R274" s="218">
        <v>62261428</v>
      </c>
      <c r="S274" s="192"/>
      <c r="T274" s="218">
        <v>40656429</v>
      </c>
    </row>
    <row r="275" spans="1:20" ht="12.75">
      <c r="A275" s="177" t="s">
        <v>711</v>
      </c>
      <c r="B275" s="178">
        <v>266</v>
      </c>
      <c r="C275" s="218">
        <v>61805149</v>
      </c>
      <c r="D275" s="218">
        <v>64067988</v>
      </c>
      <c r="E275" s="218">
        <v>0</v>
      </c>
      <c r="F275" s="218">
        <v>0</v>
      </c>
      <c r="G275" s="218">
        <v>11873104</v>
      </c>
      <c r="H275" s="218">
        <v>50221633</v>
      </c>
      <c r="I275" s="218">
        <v>52194884</v>
      </c>
      <c r="J275" s="218">
        <v>66157427</v>
      </c>
      <c r="K275" s="218">
        <v>0</v>
      </c>
      <c r="L275" s="218">
        <v>12169932</v>
      </c>
      <c r="M275" s="218">
        <v>53987495</v>
      </c>
      <c r="N275" s="191"/>
      <c r="O275" s="218">
        <v>85541428</v>
      </c>
      <c r="P275" s="230">
        <v>87024860</v>
      </c>
      <c r="Q275" s="191"/>
      <c r="R275" s="218">
        <v>87024860</v>
      </c>
      <c r="S275" s="192"/>
      <c r="T275" s="218">
        <v>53987495</v>
      </c>
    </row>
    <row r="276" spans="1:20" ht="12.75">
      <c r="A276" s="177" t="s">
        <v>712</v>
      </c>
      <c r="B276" s="178">
        <v>267</v>
      </c>
      <c r="C276" s="218">
        <v>9645997</v>
      </c>
      <c r="D276" s="218">
        <v>10015988</v>
      </c>
      <c r="E276" s="218">
        <v>0</v>
      </c>
      <c r="F276" s="218">
        <v>0</v>
      </c>
      <c r="G276" s="218">
        <v>332238</v>
      </c>
      <c r="H276" s="218">
        <v>9321862</v>
      </c>
      <c r="I276" s="218">
        <v>9683750</v>
      </c>
      <c r="J276" s="218">
        <v>10393389</v>
      </c>
      <c r="K276" s="218">
        <v>0</v>
      </c>
      <c r="L276" s="218">
        <v>340544</v>
      </c>
      <c r="M276" s="218">
        <v>10052845</v>
      </c>
      <c r="N276" s="191"/>
      <c r="O276" s="218">
        <v>14796976</v>
      </c>
      <c r="P276" s="230">
        <v>14946405</v>
      </c>
      <c r="Q276" s="191"/>
      <c r="R276" s="218">
        <v>14946405</v>
      </c>
      <c r="S276" s="192"/>
      <c r="T276" s="218">
        <v>10052845</v>
      </c>
    </row>
    <row r="277" spans="1:20" ht="12.75">
      <c r="A277" s="177" t="s">
        <v>713</v>
      </c>
      <c r="B277" s="178">
        <v>268</v>
      </c>
      <c r="C277" s="218">
        <v>3803948</v>
      </c>
      <c r="D277" s="218">
        <v>3938515</v>
      </c>
      <c r="E277" s="218">
        <v>0</v>
      </c>
      <c r="F277" s="218">
        <v>0</v>
      </c>
      <c r="G277" s="218">
        <v>289665</v>
      </c>
      <c r="H277" s="218">
        <v>3521348</v>
      </c>
      <c r="I277" s="218">
        <v>3648850</v>
      </c>
      <c r="J277" s="218">
        <v>4160116</v>
      </c>
      <c r="K277" s="218">
        <v>0</v>
      </c>
      <c r="L277" s="218">
        <v>296907</v>
      </c>
      <c r="M277" s="218">
        <v>3863209</v>
      </c>
      <c r="N277" s="191"/>
      <c r="O277" s="218">
        <v>5906293</v>
      </c>
      <c r="P277" s="230">
        <v>6578993</v>
      </c>
      <c r="Q277" s="191"/>
      <c r="R277" s="218">
        <v>6578993</v>
      </c>
      <c r="S277" s="192"/>
      <c r="T277" s="218">
        <v>3863209</v>
      </c>
    </row>
    <row r="278" spans="1:20" ht="12.75">
      <c r="A278" s="177" t="s">
        <v>714</v>
      </c>
      <c r="B278" s="178">
        <v>269</v>
      </c>
      <c r="C278" s="218">
        <v>22343015</v>
      </c>
      <c r="D278" s="218">
        <v>23214236</v>
      </c>
      <c r="E278" s="218">
        <v>0</v>
      </c>
      <c r="F278" s="218">
        <v>0</v>
      </c>
      <c r="G278" s="218">
        <v>4275379</v>
      </c>
      <c r="H278" s="218">
        <v>18171914</v>
      </c>
      <c r="I278" s="218">
        <v>18938857</v>
      </c>
      <c r="J278" s="218">
        <v>24052971</v>
      </c>
      <c r="K278" s="218">
        <v>0</v>
      </c>
      <c r="L278" s="218">
        <v>4382263</v>
      </c>
      <c r="M278" s="218">
        <v>19670708</v>
      </c>
      <c r="N278" s="191"/>
      <c r="O278" s="218">
        <v>31213691</v>
      </c>
      <c r="P278" s="230">
        <v>31831265</v>
      </c>
      <c r="Q278" s="191"/>
      <c r="R278" s="218">
        <v>31831265</v>
      </c>
      <c r="S278" s="192"/>
      <c r="T278" s="218">
        <v>19670708</v>
      </c>
    </row>
    <row r="279" spans="1:20" ht="12.75">
      <c r="A279" s="177" t="s">
        <v>715</v>
      </c>
      <c r="B279" s="178">
        <v>270</v>
      </c>
      <c r="C279" s="218">
        <v>9674258</v>
      </c>
      <c r="D279" s="218">
        <v>10077928</v>
      </c>
      <c r="E279" s="218">
        <v>0</v>
      </c>
      <c r="F279" s="218">
        <v>0</v>
      </c>
      <c r="G279" s="218">
        <v>686587</v>
      </c>
      <c r="H279" s="218">
        <v>9004417</v>
      </c>
      <c r="I279" s="218">
        <v>9391341</v>
      </c>
      <c r="J279" s="218">
        <v>10453055</v>
      </c>
      <c r="K279" s="218">
        <v>0</v>
      </c>
      <c r="L279" s="218">
        <v>703752</v>
      </c>
      <c r="M279" s="218">
        <v>9749303</v>
      </c>
      <c r="N279" s="191"/>
      <c r="O279" s="218">
        <v>16554805</v>
      </c>
      <c r="P279" s="230">
        <v>17393634</v>
      </c>
      <c r="Q279" s="191"/>
      <c r="R279" s="218">
        <v>17393634</v>
      </c>
      <c r="S279" s="192"/>
      <c r="T279" s="218">
        <v>9749303</v>
      </c>
    </row>
    <row r="280" spans="1:20" ht="12.75">
      <c r="A280" s="177" t="s">
        <v>716</v>
      </c>
      <c r="B280" s="178">
        <v>271</v>
      </c>
      <c r="C280" s="218">
        <v>65771491</v>
      </c>
      <c r="D280" s="218">
        <v>68715634</v>
      </c>
      <c r="E280" s="218">
        <v>0</v>
      </c>
      <c r="F280" s="218">
        <v>0</v>
      </c>
      <c r="G280" s="218">
        <v>5922899</v>
      </c>
      <c r="H280" s="218">
        <v>59993053</v>
      </c>
      <c r="I280" s="218">
        <v>62792735</v>
      </c>
      <c r="J280" s="218">
        <v>72040793</v>
      </c>
      <c r="K280" s="218">
        <v>0</v>
      </c>
      <c r="L280" s="218">
        <v>6070971</v>
      </c>
      <c r="M280" s="218">
        <v>65969822</v>
      </c>
      <c r="N280" s="191"/>
      <c r="O280" s="218">
        <v>145407528</v>
      </c>
      <c r="P280" s="230">
        <v>152368618</v>
      </c>
      <c r="Q280" s="191"/>
      <c r="R280" s="218">
        <v>152368618</v>
      </c>
      <c r="S280" s="192"/>
      <c r="T280" s="218">
        <v>65969822</v>
      </c>
    </row>
    <row r="281" spans="1:20" ht="12.75">
      <c r="A281" s="177" t="s">
        <v>717</v>
      </c>
      <c r="B281" s="178">
        <v>272</v>
      </c>
      <c r="C281" s="218">
        <v>4869307</v>
      </c>
      <c r="D281" s="218">
        <v>5023702</v>
      </c>
      <c r="E281" s="218">
        <v>0</v>
      </c>
      <c r="F281" s="218">
        <v>0</v>
      </c>
      <c r="G281" s="218">
        <v>711011</v>
      </c>
      <c r="H281" s="218">
        <v>4175638</v>
      </c>
      <c r="I281" s="218">
        <v>4312691</v>
      </c>
      <c r="J281" s="218">
        <v>5228300</v>
      </c>
      <c r="K281" s="218">
        <v>0</v>
      </c>
      <c r="L281" s="218">
        <v>728786</v>
      </c>
      <c r="M281" s="218">
        <v>4499514</v>
      </c>
      <c r="N281" s="191"/>
      <c r="O281" s="218">
        <v>5314379</v>
      </c>
      <c r="P281" s="230">
        <v>5471297</v>
      </c>
      <c r="Q281" s="191"/>
      <c r="R281" s="218">
        <v>5471297</v>
      </c>
      <c r="S281" s="192"/>
      <c r="T281" s="218">
        <v>4499514</v>
      </c>
    </row>
    <row r="282" spans="1:20" ht="12.75">
      <c r="A282" s="177" t="s">
        <v>718</v>
      </c>
      <c r="B282" s="178">
        <v>273</v>
      </c>
      <c r="C282" s="218">
        <v>51928234</v>
      </c>
      <c r="D282" s="218">
        <v>53534572</v>
      </c>
      <c r="E282" s="218">
        <v>0</v>
      </c>
      <c r="F282" s="218">
        <v>0</v>
      </c>
      <c r="G282" s="218">
        <v>0</v>
      </c>
      <c r="H282" s="218">
        <v>51928234</v>
      </c>
      <c r="I282" s="218">
        <v>53534572</v>
      </c>
      <c r="J282" s="218">
        <v>54438515</v>
      </c>
      <c r="K282" s="218">
        <v>0</v>
      </c>
      <c r="L282" s="218">
        <v>0</v>
      </c>
      <c r="M282" s="218">
        <v>54438515</v>
      </c>
      <c r="N282" s="191"/>
      <c r="O282" s="218">
        <v>53800810</v>
      </c>
      <c r="P282" s="230">
        <v>54438515</v>
      </c>
      <c r="Q282" s="191"/>
      <c r="R282" s="218">
        <v>54438515</v>
      </c>
      <c r="S282" s="192"/>
      <c r="T282" s="218">
        <v>54438515</v>
      </c>
    </row>
    <row r="283" spans="1:20" ht="12.75">
      <c r="A283" s="177" t="s">
        <v>719</v>
      </c>
      <c r="B283" s="178">
        <v>274</v>
      </c>
      <c r="C283" s="218">
        <v>137032678</v>
      </c>
      <c r="D283" s="218">
        <v>145062349</v>
      </c>
      <c r="E283" s="218">
        <v>0</v>
      </c>
      <c r="F283" s="218">
        <v>0</v>
      </c>
      <c r="G283" s="218">
        <v>0</v>
      </c>
      <c r="H283" s="218">
        <v>137032678</v>
      </c>
      <c r="I283" s="218">
        <v>145062349</v>
      </c>
      <c r="J283" s="218">
        <v>155996513</v>
      </c>
      <c r="K283" s="218">
        <v>0</v>
      </c>
      <c r="L283" s="218">
        <v>0</v>
      </c>
      <c r="M283" s="218">
        <v>155996513</v>
      </c>
      <c r="N283" s="191"/>
      <c r="O283" s="218">
        <v>344768923</v>
      </c>
      <c r="P283" s="230">
        <v>391412800</v>
      </c>
      <c r="Q283" s="191"/>
      <c r="R283" s="218">
        <v>391412800</v>
      </c>
      <c r="S283" s="192"/>
      <c r="T283" s="218">
        <v>155996513</v>
      </c>
    </row>
    <row r="284" spans="1:20" ht="12.75">
      <c r="A284" s="177" t="s">
        <v>720</v>
      </c>
      <c r="B284" s="178">
        <v>275</v>
      </c>
      <c r="C284" s="218">
        <v>25167319</v>
      </c>
      <c r="D284" s="218">
        <v>26151095</v>
      </c>
      <c r="E284" s="218">
        <v>0</v>
      </c>
      <c r="F284" s="218">
        <v>0</v>
      </c>
      <c r="G284" s="218">
        <v>0</v>
      </c>
      <c r="H284" s="218">
        <v>25167319</v>
      </c>
      <c r="I284" s="218">
        <v>26151095</v>
      </c>
      <c r="J284" s="218">
        <v>27040090</v>
      </c>
      <c r="K284" s="218">
        <v>0</v>
      </c>
      <c r="L284" s="218">
        <v>0</v>
      </c>
      <c r="M284" s="218">
        <v>27040090</v>
      </c>
      <c r="N284" s="191"/>
      <c r="O284" s="218">
        <v>38555894</v>
      </c>
      <c r="P284" s="230">
        <v>39845211</v>
      </c>
      <c r="Q284" s="191"/>
      <c r="R284" s="218">
        <v>39845211</v>
      </c>
      <c r="S284" s="192"/>
      <c r="T284" s="218">
        <v>27040090</v>
      </c>
    </row>
    <row r="285" spans="1:20" ht="12.75">
      <c r="A285" s="177" t="s">
        <v>721</v>
      </c>
      <c r="B285" s="178">
        <v>276</v>
      </c>
      <c r="C285" s="218">
        <v>10526111</v>
      </c>
      <c r="D285" s="218">
        <v>10913245</v>
      </c>
      <c r="E285" s="218">
        <v>0</v>
      </c>
      <c r="F285" s="218">
        <v>0</v>
      </c>
      <c r="G285" s="218">
        <v>0</v>
      </c>
      <c r="H285" s="218">
        <v>10526111</v>
      </c>
      <c r="I285" s="218">
        <v>10913245</v>
      </c>
      <c r="J285" s="218">
        <v>11821433</v>
      </c>
      <c r="K285" s="218">
        <v>0</v>
      </c>
      <c r="L285" s="218">
        <v>0</v>
      </c>
      <c r="M285" s="218">
        <v>11821433</v>
      </c>
      <c r="N285" s="191"/>
      <c r="O285" s="218">
        <v>17217859</v>
      </c>
      <c r="P285" s="230">
        <v>18805495</v>
      </c>
      <c r="Q285" s="191"/>
      <c r="R285" s="218">
        <v>18805495</v>
      </c>
      <c r="S285" s="192"/>
      <c r="T285" s="218">
        <v>11821433</v>
      </c>
    </row>
    <row r="286" spans="1:20" ht="12.75">
      <c r="A286" s="177" t="s">
        <v>722</v>
      </c>
      <c r="B286" s="178">
        <v>277</v>
      </c>
      <c r="C286" s="218">
        <v>39350305</v>
      </c>
      <c r="D286" s="218">
        <v>40989148</v>
      </c>
      <c r="E286" s="218">
        <v>0</v>
      </c>
      <c r="F286" s="218">
        <v>0</v>
      </c>
      <c r="G286" s="218">
        <v>2440057</v>
      </c>
      <c r="H286" s="218">
        <v>36969762</v>
      </c>
      <c r="I286" s="218">
        <v>38549091</v>
      </c>
      <c r="J286" s="218">
        <v>42637552</v>
      </c>
      <c r="K286" s="218">
        <v>0</v>
      </c>
      <c r="L286" s="218">
        <v>2501058</v>
      </c>
      <c r="M286" s="218">
        <v>40136494</v>
      </c>
      <c r="N286" s="191"/>
      <c r="O286" s="218">
        <v>61031445</v>
      </c>
      <c r="P286" s="230">
        <v>62938758</v>
      </c>
      <c r="Q286" s="191"/>
      <c r="R286" s="218">
        <v>62938758</v>
      </c>
      <c r="S286" s="192"/>
      <c r="T286" s="218">
        <v>40136494</v>
      </c>
    </row>
    <row r="287" spans="1:20" ht="12.75">
      <c r="A287" s="177" t="s">
        <v>723</v>
      </c>
      <c r="B287" s="178">
        <v>278</v>
      </c>
      <c r="C287" s="218">
        <v>19904455</v>
      </c>
      <c r="D287" s="218">
        <v>20829980</v>
      </c>
      <c r="E287" s="218">
        <v>0</v>
      </c>
      <c r="F287" s="218">
        <v>0</v>
      </c>
      <c r="G287" s="218">
        <v>0</v>
      </c>
      <c r="H287" s="218">
        <v>19904455</v>
      </c>
      <c r="I287" s="218">
        <v>20829980</v>
      </c>
      <c r="J287" s="218">
        <v>21603094</v>
      </c>
      <c r="K287" s="218">
        <v>0</v>
      </c>
      <c r="L287" s="218">
        <v>0</v>
      </c>
      <c r="M287" s="218">
        <v>21603094</v>
      </c>
      <c r="N287" s="191"/>
      <c r="O287" s="218">
        <v>24382531</v>
      </c>
      <c r="P287" s="230">
        <v>25913337</v>
      </c>
      <c r="Q287" s="191"/>
      <c r="R287" s="218">
        <v>25913337</v>
      </c>
      <c r="S287" s="192"/>
      <c r="T287" s="218">
        <v>21603094</v>
      </c>
    </row>
    <row r="288" spans="1:20" ht="12.75">
      <c r="A288" s="177" t="s">
        <v>724</v>
      </c>
      <c r="B288" s="178">
        <v>279</v>
      </c>
      <c r="C288" s="218">
        <v>17759877</v>
      </c>
      <c r="D288" s="218">
        <v>18404978</v>
      </c>
      <c r="E288" s="218">
        <v>0</v>
      </c>
      <c r="F288" s="218">
        <v>0</v>
      </c>
      <c r="G288" s="218">
        <v>0</v>
      </c>
      <c r="H288" s="218">
        <v>17759877</v>
      </c>
      <c r="I288" s="218">
        <v>18404978</v>
      </c>
      <c r="J288" s="218">
        <v>19183577</v>
      </c>
      <c r="K288" s="218">
        <v>0</v>
      </c>
      <c r="L288" s="218">
        <v>0</v>
      </c>
      <c r="M288" s="218">
        <v>19183577</v>
      </c>
      <c r="N288" s="191"/>
      <c r="O288" s="218">
        <v>26783917</v>
      </c>
      <c r="P288" s="230">
        <v>27198250</v>
      </c>
      <c r="Q288" s="191"/>
      <c r="R288" s="218">
        <v>27198250</v>
      </c>
      <c r="S288" s="192"/>
      <c r="T288" s="218">
        <v>19183577</v>
      </c>
    </row>
    <row r="289" spans="1:20" ht="12.75">
      <c r="A289" s="177" t="s">
        <v>725</v>
      </c>
      <c r="B289" s="178">
        <v>280</v>
      </c>
      <c r="C289" s="218">
        <v>12806635</v>
      </c>
      <c r="D289" s="218">
        <v>13667826</v>
      </c>
      <c r="E289" s="218">
        <v>0</v>
      </c>
      <c r="F289" s="218">
        <v>0</v>
      </c>
      <c r="G289" s="218">
        <v>1417832</v>
      </c>
      <c r="H289" s="218">
        <v>11423384</v>
      </c>
      <c r="I289" s="218">
        <v>12249994</v>
      </c>
      <c r="J289" s="218">
        <v>14244789</v>
      </c>
      <c r="K289" s="218">
        <v>0</v>
      </c>
      <c r="L289" s="218">
        <v>1453278</v>
      </c>
      <c r="M289" s="218">
        <v>12791511</v>
      </c>
      <c r="N289" s="191"/>
      <c r="O289" s="218">
        <v>26320398</v>
      </c>
      <c r="P289" s="230">
        <v>27436994</v>
      </c>
      <c r="Q289" s="191"/>
      <c r="R289" s="218">
        <v>27436994</v>
      </c>
      <c r="S289" s="192"/>
      <c r="T289" s="218">
        <v>12791511</v>
      </c>
    </row>
    <row r="290" spans="1:20" ht="12.75">
      <c r="A290" s="177" t="s">
        <v>726</v>
      </c>
      <c r="B290" s="178">
        <v>281</v>
      </c>
      <c r="C290" s="218">
        <v>191434885</v>
      </c>
      <c r="D290" s="218">
        <v>198331396</v>
      </c>
      <c r="E290" s="218">
        <v>0</v>
      </c>
      <c r="F290" s="218">
        <v>0</v>
      </c>
      <c r="G290" s="218">
        <v>0</v>
      </c>
      <c r="H290" s="218">
        <v>191434885</v>
      </c>
      <c r="I290" s="218">
        <v>198331396</v>
      </c>
      <c r="J290" s="218">
        <v>205316171</v>
      </c>
      <c r="K290" s="218">
        <v>0</v>
      </c>
      <c r="L290" s="218">
        <v>0</v>
      </c>
      <c r="M290" s="218">
        <v>205316171</v>
      </c>
      <c r="N290" s="191"/>
      <c r="O290" s="218">
        <v>198331396</v>
      </c>
      <c r="P290" s="230">
        <v>205316171</v>
      </c>
      <c r="Q290" s="191"/>
      <c r="R290" s="218">
        <v>205316171</v>
      </c>
      <c r="S290" s="192"/>
      <c r="T290" s="218">
        <v>205316171</v>
      </c>
    </row>
    <row r="291" spans="1:20" ht="12.75">
      <c r="A291" s="177" t="s">
        <v>727</v>
      </c>
      <c r="B291" s="178">
        <v>282</v>
      </c>
      <c r="C291" s="218">
        <v>17810225</v>
      </c>
      <c r="D291" s="218">
        <v>18591961</v>
      </c>
      <c r="E291" s="218">
        <v>0</v>
      </c>
      <c r="F291" s="218">
        <v>0</v>
      </c>
      <c r="G291" s="218">
        <v>1151224</v>
      </c>
      <c r="H291" s="218">
        <v>16687080</v>
      </c>
      <c r="I291" s="218">
        <v>17440737</v>
      </c>
      <c r="J291" s="218">
        <v>19254900</v>
      </c>
      <c r="K291" s="218">
        <v>0</v>
      </c>
      <c r="L291" s="218">
        <v>1180005</v>
      </c>
      <c r="M291" s="218">
        <v>18074895</v>
      </c>
      <c r="N291" s="191"/>
      <c r="O291" s="218">
        <v>26445918</v>
      </c>
      <c r="P291" s="230">
        <v>27954612</v>
      </c>
      <c r="Q291" s="191"/>
      <c r="R291" s="218">
        <v>27954612</v>
      </c>
      <c r="S291" s="192"/>
      <c r="T291" s="218">
        <v>18074895</v>
      </c>
    </row>
    <row r="292" spans="1:20" ht="12.75">
      <c r="A292" s="177" t="s">
        <v>728</v>
      </c>
      <c r="B292" s="178">
        <v>283</v>
      </c>
      <c r="C292" s="218">
        <v>7952288</v>
      </c>
      <c r="D292" s="218">
        <v>8201797</v>
      </c>
      <c r="E292" s="218">
        <v>0</v>
      </c>
      <c r="F292" s="218">
        <v>0</v>
      </c>
      <c r="G292" s="218">
        <v>0</v>
      </c>
      <c r="H292" s="218">
        <v>7952288</v>
      </c>
      <c r="I292" s="218">
        <v>8201797</v>
      </c>
      <c r="J292" s="218">
        <v>8500747</v>
      </c>
      <c r="K292" s="218">
        <v>0</v>
      </c>
      <c r="L292" s="218">
        <v>0</v>
      </c>
      <c r="M292" s="218">
        <v>8500747</v>
      </c>
      <c r="N292" s="191"/>
      <c r="O292" s="218">
        <v>22078076</v>
      </c>
      <c r="P292" s="230">
        <v>22270515</v>
      </c>
      <c r="Q292" s="191"/>
      <c r="R292" s="218">
        <v>22270515</v>
      </c>
      <c r="S292" s="192"/>
      <c r="T292" s="218">
        <v>8500747</v>
      </c>
    </row>
    <row r="293" spans="1:20" ht="12.75">
      <c r="A293" s="177" t="s">
        <v>729</v>
      </c>
      <c r="B293" s="178">
        <v>284</v>
      </c>
      <c r="C293" s="218">
        <v>45117658</v>
      </c>
      <c r="D293" s="218">
        <v>46848986</v>
      </c>
      <c r="E293" s="218">
        <v>0</v>
      </c>
      <c r="F293" s="218">
        <v>0</v>
      </c>
      <c r="G293" s="218">
        <v>0</v>
      </c>
      <c r="H293" s="218">
        <v>45117658</v>
      </c>
      <c r="I293" s="218">
        <v>46848986</v>
      </c>
      <c r="J293" s="218">
        <v>48775845</v>
      </c>
      <c r="K293" s="218">
        <v>0</v>
      </c>
      <c r="L293" s="218">
        <v>0</v>
      </c>
      <c r="M293" s="218">
        <v>48775845</v>
      </c>
      <c r="N293" s="191"/>
      <c r="O293" s="218">
        <v>96067897</v>
      </c>
      <c r="P293" s="230">
        <v>104422369</v>
      </c>
      <c r="Q293" s="191"/>
      <c r="R293" s="218">
        <v>104422369</v>
      </c>
      <c r="S293" s="192"/>
      <c r="T293" s="218">
        <v>48775845</v>
      </c>
    </row>
    <row r="294" spans="1:20" ht="12.75">
      <c r="A294" s="177" t="s">
        <v>730</v>
      </c>
      <c r="B294" s="178">
        <v>285</v>
      </c>
      <c r="C294" s="218">
        <v>61450811</v>
      </c>
      <c r="D294" s="218">
        <v>63668616</v>
      </c>
      <c r="E294" s="218">
        <v>0</v>
      </c>
      <c r="F294" s="218">
        <v>0</v>
      </c>
      <c r="G294" s="218">
        <v>0</v>
      </c>
      <c r="H294" s="218">
        <v>61450811</v>
      </c>
      <c r="I294" s="218">
        <v>63668616</v>
      </c>
      <c r="J294" s="218">
        <v>66125345</v>
      </c>
      <c r="K294" s="218">
        <v>0</v>
      </c>
      <c r="L294" s="218">
        <v>0</v>
      </c>
      <c r="M294" s="218">
        <v>66125345</v>
      </c>
      <c r="N294" s="191"/>
      <c r="O294" s="218">
        <v>94562776</v>
      </c>
      <c r="P294" s="230">
        <v>100538525</v>
      </c>
      <c r="Q294" s="191"/>
      <c r="R294" s="218">
        <v>100538525</v>
      </c>
      <c r="S294" s="192"/>
      <c r="T294" s="218">
        <v>66125345</v>
      </c>
    </row>
    <row r="295" spans="1:20" ht="12.75">
      <c r="A295" s="177" t="s">
        <v>731</v>
      </c>
      <c r="B295" s="178">
        <v>286</v>
      </c>
      <c r="C295" s="218">
        <v>24263896</v>
      </c>
      <c r="D295" s="218">
        <v>25229447</v>
      </c>
      <c r="E295" s="218">
        <v>0</v>
      </c>
      <c r="F295" s="218">
        <v>0</v>
      </c>
      <c r="G295" s="218">
        <v>1366862</v>
      </c>
      <c r="H295" s="218">
        <v>22930372</v>
      </c>
      <c r="I295" s="218">
        <v>23862585</v>
      </c>
      <c r="J295" s="218">
        <v>26431265</v>
      </c>
      <c r="K295" s="218">
        <v>0</v>
      </c>
      <c r="L295" s="218">
        <v>1401034</v>
      </c>
      <c r="M295" s="218">
        <v>25030231</v>
      </c>
      <c r="N295" s="191"/>
      <c r="O295" s="218">
        <v>31162940</v>
      </c>
      <c r="P295" s="230">
        <v>32836268</v>
      </c>
      <c r="Q295" s="191"/>
      <c r="R295" s="218">
        <v>32836268</v>
      </c>
      <c r="S295" s="192"/>
      <c r="T295" s="218">
        <v>25030231</v>
      </c>
    </row>
    <row r="296" spans="1:20" ht="12.75">
      <c r="A296" s="177" t="s">
        <v>732</v>
      </c>
      <c r="B296" s="178">
        <v>287</v>
      </c>
      <c r="C296" s="218">
        <v>22292406</v>
      </c>
      <c r="D296" s="218">
        <v>23216055</v>
      </c>
      <c r="E296" s="218">
        <v>0</v>
      </c>
      <c r="F296" s="218">
        <v>0</v>
      </c>
      <c r="G296" s="218">
        <v>0</v>
      </c>
      <c r="H296" s="218">
        <v>22292406</v>
      </c>
      <c r="I296" s="218">
        <v>23216055</v>
      </c>
      <c r="J296" s="218">
        <v>24101513</v>
      </c>
      <c r="K296" s="218">
        <v>0</v>
      </c>
      <c r="L296" s="218">
        <v>0</v>
      </c>
      <c r="M296" s="218">
        <v>24101513</v>
      </c>
      <c r="N296" s="191"/>
      <c r="O296" s="218">
        <v>30632615</v>
      </c>
      <c r="P296" s="230">
        <v>32310520</v>
      </c>
      <c r="Q296" s="191"/>
      <c r="R296" s="218">
        <v>32310520</v>
      </c>
      <c r="S296" s="192"/>
      <c r="T296" s="218">
        <v>24101513</v>
      </c>
    </row>
    <row r="297" spans="1:20" ht="12.75">
      <c r="A297" s="177" t="s">
        <v>733</v>
      </c>
      <c r="B297" s="178">
        <v>288</v>
      </c>
      <c r="C297" s="218">
        <v>77283873</v>
      </c>
      <c r="D297" s="218">
        <v>81276640</v>
      </c>
      <c r="E297" s="218">
        <v>0</v>
      </c>
      <c r="F297" s="218">
        <v>1077270</v>
      </c>
      <c r="G297" s="218">
        <v>17448138</v>
      </c>
      <c r="H297" s="218">
        <v>61312294</v>
      </c>
      <c r="I297" s="218">
        <v>63828502</v>
      </c>
      <c r="J297" s="218">
        <v>84710256</v>
      </c>
      <c r="K297" s="218">
        <v>1077270</v>
      </c>
      <c r="L297" s="218">
        <v>18961611</v>
      </c>
      <c r="M297" s="218">
        <v>65748645</v>
      </c>
      <c r="N297" s="191"/>
      <c r="O297" s="218">
        <v>114016880</v>
      </c>
      <c r="P297" s="230">
        <v>118209090</v>
      </c>
      <c r="Q297" s="191"/>
      <c r="R297" s="218">
        <v>118209090</v>
      </c>
      <c r="S297" s="192"/>
      <c r="T297" s="218">
        <v>65748645</v>
      </c>
    </row>
    <row r="298" spans="1:20" ht="12.75">
      <c r="A298" s="177" t="s">
        <v>734</v>
      </c>
      <c r="B298" s="178">
        <v>289</v>
      </c>
      <c r="C298" s="218">
        <v>4793998</v>
      </c>
      <c r="D298" s="218">
        <v>4954148</v>
      </c>
      <c r="E298" s="218">
        <v>0</v>
      </c>
      <c r="F298" s="218">
        <v>0</v>
      </c>
      <c r="G298" s="218">
        <v>849930</v>
      </c>
      <c r="H298" s="218">
        <v>3964798</v>
      </c>
      <c r="I298" s="218">
        <v>4104218</v>
      </c>
      <c r="J298" s="218">
        <v>5317673</v>
      </c>
      <c r="K298" s="218">
        <v>0</v>
      </c>
      <c r="L298" s="218">
        <v>871178</v>
      </c>
      <c r="M298" s="218">
        <v>4446495</v>
      </c>
      <c r="N298" s="191"/>
      <c r="O298" s="218">
        <v>8745850</v>
      </c>
      <c r="P298" s="230">
        <v>9101826</v>
      </c>
      <c r="Q298" s="191"/>
      <c r="R298" s="218">
        <v>9101826</v>
      </c>
      <c r="S298" s="192"/>
      <c r="T298" s="218">
        <v>4446495</v>
      </c>
    </row>
    <row r="299" spans="1:20" ht="12.75">
      <c r="A299" s="177" t="s">
        <v>735</v>
      </c>
      <c r="B299" s="178">
        <v>290</v>
      </c>
      <c r="C299" s="218">
        <v>18232317</v>
      </c>
      <c r="D299" s="218">
        <v>19148070</v>
      </c>
      <c r="E299" s="218">
        <v>0</v>
      </c>
      <c r="F299" s="218">
        <v>0</v>
      </c>
      <c r="G299" s="218">
        <v>624433</v>
      </c>
      <c r="H299" s="218">
        <v>17623114</v>
      </c>
      <c r="I299" s="218">
        <v>18523637</v>
      </c>
      <c r="J299" s="218">
        <v>19985519</v>
      </c>
      <c r="K299" s="218">
        <v>0</v>
      </c>
      <c r="L299" s="218">
        <v>640044</v>
      </c>
      <c r="M299" s="218">
        <v>19345475</v>
      </c>
      <c r="N299" s="191"/>
      <c r="O299" s="218">
        <v>34751490</v>
      </c>
      <c r="P299" s="230">
        <v>36562406</v>
      </c>
      <c r="Q299" s="191"/>
      <c r="R299" s="218">
        <v>36562406</v>
      </c>
      <c r="S299" s="192"/>
      <c r="T299" s="218">
        <v>19345475</v>
      </c>
    </row>
    <row r="300" spans="1:20" ht="12.75">
      <c r="A300" s="177" t="s">
        <v>736</v>
      </c>
      <c r="B300" s="178">
        <v>291</v>
      </c>
      <c r="C300" s="218">
        <v>46604909</v>
      </c>
      <c r="D300" s="218">
        <v>48386446</v>
      </c>
      <c r="E300" s="218">
        <v>0</v>
      </c>
      <c r="F300" s="218">
        <v>0</v>
      </c>
      <c r="G300" s="218">
        <v>6504257</v>
      </c>
      <c r="H300" s="218">
        <v>40259292</v>
      </c>
      <c r="I300" s="218">
        <v>41882189</v>
      </c>
      <c r="J300" s="218">
        <v>50034671</v>
      </c>
      <c r="K300" s="218">
        <v>0</v>
      </c>
      <c r="L300" s="218">
        <v>6666863</v>
      </c>
      <c r="M300" s="218">
        <v>43367808</v>
      </c>
      <c r="N300" s="191"/>
      <c r="O300" s="218">
        <v>71176988</v>
      </c>
      <c r="P300" s="230">
        <v>75400181</v>
      </c>
      <c r="Q300" s="191"/>
      <c r="R300" s="218">
        <v>75400181</v>
      </c>
      <c r="S300" s="192"/>
      <c r="T300" s="218">
        <v>43367808</v>
      </c>
    </row>
    <row r="301" spans="1:20" ht="12.75">
      <c r="A301" s="177" t="s">
        <v>737</v>
      </c>
      <c r="B301" s="178">
        <v>292</v>
      </c>
      <c r="C301" s="218">
        <v>30897451</v>
      </c>
      <c r="D301" s="218">
        <v>32161401</v>
      </c>
      <c r="E301" s="218">
        <v>0</v>
      </c>
      <c r="F301" s="218">
        <v>0</v>
      </c>
      <c r="G301" s="218">
        <v>0</v>
      </c>
      <c r="H301" s="218">
        <v>30897451</v>
      </c>
      <c r="I301" s="218">
        <v>32161401</v>
      </c>
      <c r="J301" s="218">
        <v>33646940</v>
      </c>
      <c r="K301" s="218">
        <v>0</v>
      </c>
      <c r="L301" s="218">
        <v>0</v>
      </c>
      <c r="M301" s="218">
        <v>33646940</v>
      </c>
      <c r="N301" s="191"/>
      <c r="O301" s="218">
        <v>53089554</v>
      </c>
      <c r="P301" s="230">
        <v>54657100</v>
      </c>
      <c r="Q301" s="191"/>
      <c r="R301" s="218">
        <v>54657100</v>
      </c>
      <c r="S301" s="192"/>
      <c r="T301" s="218">
        <v>33646940</v>
      </c>
    </row>
    <row r="302" spans="1:20" ht="12.75">
      <c r="A302" s="177" t="s">
        <v>738</v>
      </c>
      <c r="B302" s="178">
        <v>293</v>
      </c>
      <c r="C302" s="218">
        <v>91918832</v>
      </c>
      <c r="D302" s="218">
        <v>96427124</v>
      </c>
      <c r="E302" s="218">
        <v>0</v>
      </c>
      <c r="F302" s="218">
        <v>0</v>
      </c>
      <c r="G302" s="218">
        <v>0</v>
      </c>
      <c r="H302" s="218">
        <v>91918832</v>
      </c>
      <c r="I302" s="218">
        <v>96427124</v>
      </c>
      <c r="J302" s="218">
        <v>101092103</v>
      </c>
      <c r="K302" s="218">
        <v>0</v>
      </c>
      <c r="L302" s="218">
        <v>0</v>
      </c>
      <c r="M302" s="218">
        <v>101092103</v>
      </c>
      <c r="N302" s="191"/>
      <c r="O302" s="218">
        <v>124153147</v>
      </c>
      <c r="P302" s="230">
        <v>130092103</v>
      </c>
      <c r="Q302" s="191"/>
      <c r="R302" s="218">
        <v>130092103</v>
      </c>
      <c r="S302" s="192"/>
      <c r="T302" s="218">
        <v>101092103</v>
      </c>
    </row>
    <row r="303" spans="1:20" ht="12.75">
      <c r="A303" s="177" t="s">
        <v>739</v>
      </c>
      <c r="B303" s="178">
        <v>294</v>
      </c>
      <c r="C303" s="218">
        <v>8758243</v>
      </c>
      <c r="D303" s="218">
        <v>9062662</v>
      </c>
      <c r="E303" s="218">
        <v>0</v>
      </c>
      <c r="F303" s="218">
        <v>0</v>
      </c>
      <c r="G303" s="218">
        <v>2477721</v>
      </c>
      <c r="H303" s="218">
        <v>6340954</v>
      </c>
      <c r="I303" s="218">
        <v>6584941</v>
      </c>
      <c r="J303" s="218">
        <v>9863059</v>
      </c>
      <c r="K303" s="218">
        <v>0</v>
      </c>
      <c r="L303" s="218">
        <v>2539664</v>
      </c>
      <c r="M303" s="218">
        <v>7323395</v>
      </c>
      <c r="N303" s="191"/>
      <c r="O303" s="218">
        <v>15571100</v>
      </c>
      <c r="P303" s="230">
        <v>16456817</v>
      </c>
      <c r="Q303" s="191"/>
      <c r="R303" s="218">
        <v>16456817</v>
      </c>
      <c r="S303" s="192"/>
      <c r="T303" s="218">
        <v>7323395</v>
      </c>
    </row>
    <row r="304" spans="1:20" ht="12.75">
      <c r="A304" s="177" t="s">
        <v>740</v>
      </c>
      <c r="B304" s="178">
        <v>295</v>
      </c>
      <c r="C304" s="218">
        <v>70189395</v>
      </c>
      <c r="D304" s="218">
        <v>74376362</v>
      </c>
      <c r="E304" s="218">
        <v>0</v>
      </c>
      <c r="F304" s="218">
        <v>0</v>
      </c>
      <c r="G304" s="218">
        <v>0</v>
      </c>
      <c r="H304" s="218">
        <v>70189395</v>
      </c>
      <c r="I304" s="218">
        <v>74376362</v>
      </c>
      <c r="J304" s="218">
        <v>78416959</v>
      </c>
      <c r="K304" s="218">
        <v>0</v>
      </c>
      <c r="L304" s="218">
        <v>0</v>
      </c>
      <c r="M304" s="218">
        <v>78416959</v>
      </c>
      <c r="N304" s="191"/>
      <c r="O304" s="218">
        <v>113617518</v>
      </c>
      <c r="P304" s="230">
        <v>122588532</v>
      </c>
      <c r="Q304" s="191"/>
      <c r="R304" s="218">
        <v>122588532</v>
      </c>
      <c r="S304" s="192"/>
      <c r="T304" s="218">
        <v>78416959</v>
      </c>
    </row>
    <row r="305" spans="1:20" ht="12.75">
      <c r="A305" s="177" t="s">
        <v>741</v>
      </c>
      <c r="B305" s="178">
        <v>296</v>
      </c>
      <c r="C305" s="218">
        <v>22591417</v>
      </c>
      <c r="D305" s="218">
        <v>23553556</v>
      </c>
      <c r="E305" s="218">
        <v>350000</v>
      </c>
      <c r="F305" s="218">
        <v>0</v>
      </c>
      <c r="G305" s="218">
        <v>1774772</v>
      </c>
      <c r="H305" s="218">
        <v>20859932</v>
      </c>
      <c r="I305" s="218">
        <v>21778784</v>
      </c>
      <c r="J305" s="218">
        <v>24554479</v>
      </c>
      <c r="K305" s="218">
        <v>0</v>
      </c>
      <c r="L305" s="218">
        <v>1819141</v>
      </c>
      <c r="M305" s="218">
        <v>22735338</v>
      </c>
      <c r="N305" s="191"/>
      <c r="O305" s="218">
        <v>68473118</v>
      </c>
      <c r="P305" s="230">
        <v>74919773</v>
      </c>
      <c r="Q305" s="191"/>
      <c r="R305" s="218">
        <v>74919773</v>
      </c>
      <c r="S305" s="192"/>
      <c r="T305" s="218">
        <v>22735338</v>
      </c>
    </row>
    <row r="306" spans="1:20" ht="12.75">
      <c r="A306" s="177" t="s">
        <v>742</v>
      </c>
      <c r="B306" s="178">
        <v>297</v>
      </c>
      <c r="C306" s="218">
        <v>1348065</v>
      </c>
      <c r="D306" s="218">
        <v>1404096</v>
      </c>
      <c r="E306" s="218">
        <v>0</v>
      </c>
      <c r="F306" s="218">
        <v>0</v>
      </c>
      <c r="G306" s="218">
        <v>419192</v>
      </c>
      <c r="H306" s="218">
        <v>939097</v>
      </c>
      <c r="I306" s="218">
        <v>984904</v>
      </c>
      <c r="J306" s="218">
        <v>1456031</v>
      </c>
      <c r="K306" s="218">
        <v>0</v>
      </c>
      <c r="L306" s="218">
        <v>429672</v>
      </c>
      <c r="M306" s="218">
        <v>1026359</v>
      </c>
      <c r="N306" s="191"/>
      <c r="O306" s="218">
        <v>4653007</v>
      </c>
      <c r="P306" s="230">
        <v>4803563</v>
      </c>
      <c r="Q306" s="191"/>
      <c r="R306" s="218">
        <v>4803563</v>
      </c>
      <c r="S306" s="192"/>
      <c r="T306" s="218">
        <v>1026359</v>
      </c>
    </row>
    <row r="307" spans="1:20" ht="12.75">
      <c r="A307" s="177" t="s">
        <v>743</v>
      </c>
      <c r="B307" s="178">
        <v>298</v>
      </c>
      <c r="C307" s="218">
        <v>21663706</v>
      </c>
      <c r="D307" s="218">
        <v>22285113</v>
      </c>
      <c r="E307" s="218">
        <v>140000</v>
      </c>
      <c r="F307" s="218">
        <v>0</v>
      </c>
      <c r="G307" s="218">
        <v>4346491</v>
      </c>
      <c r="H307" s="218">
        <v>17423227</v>
      </c>
      <c r="I307" s="218">
        <v>17938622</v>
      </c>
      <c r="J307" s="218">
        <v>22917282</v>
      </c>
      <c r="K307" s="218">
        <v>0</v>
      </c>
      <c r="L307" s="218">
        <v>4455153</v>
      </c>
      <c r="M307" s="218">
        <v>18462129</v>
      </c>
      <c r="N307" s="191"/>
      <c r="O307" s="218">
        <v>34056960</v>
      </c>
      <c r="P307" s="230">
        <v>35214719</v>
      </c>
      <c r="Q307" s="191"/>
      <c r="R307" s="218">
        <v>35214719</v>
      </c>
      <c r="S307" s="192"/>
      <c r="T307" s="218">
        <v>18462129</v>
      </c>
    </row>
    <row r="308" spans="1:20" ht="12.75">
      <c r="A308" s="177" t="s">
        <v>744</v>
      </c>
      <c r="B308" s="178">
        <v>299</v>
      </c>
      <c r="C308" s="218">
        <v>15554982</v>
      </c>
      <c r="D308" s="218">
        <v>16074515</v>
      </c>
      <c r="E308" s="218">
        <v>0</v>
      </c>
      <c r="F308" s="218">
        <v>0</v>
      </c>
      <c r="G308" s="218">
        <v>1848027</v>
      </c>
      <c r="H308" s="218">
        <v>13752029</v>
      </c>
      <c r="I308" s="218">
        <v>14226488</v>
      </c>
      <c r="J308" s="218">
        <v>16660837</v>
      </c>
      <c r="K308" s="218">
        <v>0</v>
      </c>
      <c r="L308" s="218">
        <v>1894228</v>
      </c>
      <c r="M308" s="218">
        <v>14766609</v>
      </c>
      <c r="N308" s="191"/>
      <c r="O308" s="218">
        <v>21301240</v>
      </c>
      <c r="P308" s="230">
        <v>23541029</v>
      </c>
      <c r="Q308" s="191"/>
      <c r="R308" s="218">
        <v>23541029</v>
      </c>
      <c r="S308" s="192"/>
      <c r="T308" s="218">
        <v>14766609</v>
      </c>
    </row>
    <row r="309" spans="1:20" ht="12.75">
      <c r="A309" s="177" t="s">
        <v>745</v>
      </c>
      <c r="B309" s="178">
        <v>300</v>
      </c>
      <c r="C309" s="218">
        <v>14065662</v>
      </c>
      <c r="D309" s="218">
        <v>15007937</v>
      </c>
      <c r="E309" s="218">
        <v>241727</v>
      </c>
      <c r="F309" s="218">
        <v>465617</v>
      </c>
      <c r="G309" s="218">
        <v>5123504</v>
      </c>
      <c r="H309" s="218">
        <v>9521382</v>
      </c>
      <c r="I309" s="218">
        <v>9884433</v>
      </c>
      <c r="J309" s="218">
        <v>15496934</v>
      </c>
      <c r="K309" s="218">
        <v>465617</v>
      </c>
      <c r="L309" s="218">
        <v>5717209</v>
      </c>
      <c r="M309" s="218">
        <v>9779725</v>
      </c>
      <c r="N309" s="191"/>
      <c r="O309" s="218">
        <v>54156895</v>
      </c>
      <c r="P309" s="230">
        <v>56570351</v>
      </c>
      <c r="Q309" s="191"/>
      <c r="R309" s="218">
        <v>56570351</v>
      </c>
      <c r="S309" s="192"/>
      <c r="T309" s="218">
        <v>9779725</v>
      </c>
    </row>
    <row r="310" spans="1:20" ht="12.75">
      <c r="A310" s="177" t="s">
        <v>746</v>
      </c>
      <c r="B310" s="178">
        <v>301</v>
      </c>
      <c r="C310" s="218">
        <v>24973562</v>
      </c>
      <c r="D310" s="218">
        <v>26010114</v>
      </c>
      <c r="E310" s="218">
        <v>0</v>
      </c>
      <c r="F310" s="218">
        <v>0</v>
      </c>
      <c r="G310" s="218">
        <v>0</v>
      </c>
      <c r="H310" s="218">
        <v>24973562</v>
      </c>
      <c r="I310" s="218">
        <v>26010114</v>
      </c>
      <c r="J310" s="218">
        <v>27040694</v>
      </c>
      <c r="K310" s="218">
        <v>0</v>
      </c>
      <c r="L310" s="218">
        <v>0</v>
      </c>
      <c r="M310" s="218">
        <v>27040694</v>
      </c>
      <c r="N310" s="191"/>
      <c r="O310" s="218">
        <v>39449170</v>
      </c>
      <c r="P310" s="230">
        <v>40883963</v>
      </c>
      <c r="Q310" s="191"/>
      <c r="R310" s="218">
        <v>40883963</v>
      </c>
      <c r="S310" s="192"/>
      <c r="T310" s="218">
        <v>27040694</v>
      </c>
    </row>
    <row r="311" spans="1:20" ht="12.75">
      <c r="A311" s="177" t="s">
        <v>747</v>
      </c>
      <c r="B311" s="178">
        <v>302</v>
      </c>
      <c r="C311" s="218">
        <v>1395962</v>
      </c>
      <c r="D311" s="218">
        <v>1441623</v>
      </c>
      <c r="E311" s="218">
        <v>0</v>
      </c>
      <c r="F311" s="218">
        <v>0</v>
      </c>
      <c r="G311" s="218">
        <v>0</v>
      </c>
      <c r="H311" s="218">
        <v>1395962</v>
      </c>
      <c r="I311" s="218">
        <v>1441623</v>
      </c>
      <c r="J311" s="218">
        <v>1489774</v>
      </c>
      <c r="K311" s="218">
        <v>0</v>
      </c>
      <c r="L311" s="218">
        <v>0</v>
      </c>
      <c r="M311" s="218">
        <v>1489774</v>
      </c>
      <c r="N311" s="191"/>
      <c r="O311" s="218">
        <v>4878117</v>
      </c>
      <c r="P311" s="230">
        <v>5050230</v>
      </c>
      <c r="Q311" s="191"/>
      <c r="R311" s="218">
        <v>5050230</v>
      </c>
      <c r="S311" s="192"/>
      <c r="T311" s="218">
        <v>1489774</v>
      </c>
    </row>
    <row r="312" spans="1:20" ht="12.75">
      <c r="A312" s="177" t="s">
        <v>748</v>
      </c>
      <c r="B312" s="178">
        <v>303</v>
      </c>
      <c r="C312" s="218">
        <v>17841835</v>
      </c>
      <c r="D312" s="218">
        <v>18653622</v>
      </c>
      <c r="E312" s="218">
        <v>0</v>
      </c>
      <c r="F312" s="218">
        <v>0</v>
      </c>
      <c r="G312" s="218">
        <v>5699663</v>
      </c>
      <c r="H312" s="218">
        <v>12281188</v>
      </c>
      <c r="I312" s="218">
        <v>12953959</v>
      </c>
      <c r="J312" s="218">
        <v>19498443</v>
      </c>
      <c r="K312" s="218">
        <v>0</v>
      </c>
      <c r="L312" s="218">
        <v>5842155</v>
      </c>
      <c r="M312" s="218">
        <v>13656288</v>
      </c>
      <c r="N312" s="191"/>
      <c r="O312" s="218">
        <v>28703179</v>
      </c>
      <c r="P312" s="230">
        <v>29369767</v>
      </c>
      <c r="Q312" s="191"/>
      <c r="R312" s="218">
        <v>29369767</v>
      </c>
      <c r="S312" s="192"/>
      <c r="T312" s="218">
        <v>13656288</v>
      </c>
    </row>
    <row r="313" spans="1:20" ht="12.75">
      <c r="A313" s="177" t="s">
        <v>749</v>
      </c>
      <c r="B313" s="178">
        <v>304</v>
      </c>
      <c r="C313" s="218">
        <v>25294922</v>
      </c>
      <c r="D313" s="218">
        <v>26317114</v>
      </c>
      <c r="E313" s="218">
        <v>0</v>
      </c>
      <c r="F313" s="218">
        <v>0</v>
      </c>
      <c r="G313" s="218">
        <v>1075912</v>
      </c>
      <c r="H313" s="218">
        <v>24245252</v>
      </c>
      <c r="I313" s="218">
        <v>25241202</v>
      </c>
      <c r="J313" s="218">
        <v>27508002</v>
      </c>
      <c r="K313" s="218">
        <v>0</v>
      </c>
      <c r="L313" s="218">
        <v>1102810</v>
      </c>
      <c r="M313" s="218">
        <v>26405192</v>
      </c>
      <c r="N313" s="191"/>
      <c r="O313" s="218">
        <v>41659115</v>
      </c>
      <c r="P313" s="230">
        <v>43380869</v>
      </c>
      <c r="Q313" s="191"/>
      <c r="R313" s="218">
        <v>43380869</v>
      </c>
      <c r="S313" s="192"/>
      <c r="T313" s="218">
        <v>26405192</v>
      </c>
    </row>
    <row r="314" spans="1:20" ht="12.75">
      <c r="A314" s="177" t="s">
        <v>750</v>
      </c>
      <c r="B314" s="178">
        <v>305</v>
      </c>
      <c r="C314" s="218">
        <v>65227825</v>
      </c>
      <c r="D314" s="218">
        <v>68260862</v>
      </c>
      <c r="E314" s="218">
        <v>0</v>
      </c>
      <c r="F314" s="218">
        <v>0</v>
      </c>
      <c r="G314" s="218">
        <v>0</v>
      </c>
      <c r="H314" s="218">
        <v>65227825</v>
      </c>
      <c r="I314" s="218">
        <v>68260862</v>
      </c>
      <c r="J314" s="218">
        <v>71370427</v>
      </c>
      <c r="K314" s="218">
        <v>0</v>
      </c>
      <c r="L314" s="218">
        <v>0</v>
      </c>
      <c r="M314" s="218">
        <v>71370427</v>
      </c>
      <c r="N314" s="191"/>
      <c r="O314" s="218">
        <v>119670149</v>
      </c>
      <c r="P314" s="230">
        <v>127298669</v>
      </c>
      <c r="Q314" s="191"/>
      <c r="R314" s="218">
        <v>127298669</v>
      </c>
      <c r="S314" s="192"/>
      <c r="T314" s="218">
        <v>71370427</v>
      </c>
    </row>
    <row r="315" spans="1:20" ht="12.75">
      <c r="A315" s="177" t="s">
        <v>751</v>
      </c>
      <c r="B315" s="178">
        <v>306</v>
      </c>
      <c r="C315" s="218">
        <v>3083290</v>
      </c>
      <c r="D315" s="218">
        <v>3175954</v>
      </c>
      <c r="E315" s="218">
        <v>0</v>
      </c>
      <c r="F315" s="218">
        <v>0</v>
      </c>
      <c r="G315" s="218">
        <v>0</v>
      </c>
      <c r="H315" s="218">
        <v>3083290</v>
      </c>
      <c r="I315" s="218">
        <v>3175954</v>
      </c>
      <c r="J315" s="218">
        <v>3282099</v>
      </c>
      <c r="K315" s="218">
        <v>0</v>
      </c>
      <c r="L315" s="218">
        <v>0</v>
      </c>
      <c r="M315" s="218">
        <v>3282099</v>
      </c>
      <c r="N315" s="191"/>
      <c r="O315" s="218">
        <v>3997084</v>
      </c>
      <c r="P315" s="230">
        <v>4275505</v>
      </c>
      <c r="Q315" s="191"/>
      <c r="R315" s="218">
        <v>4275505</v>
      </c>
      <c r="S315" s="192"/>
      <c r="T315" s="218">
        <v>3282099</v>
      </c>
    </row>
    <row r="316" spans="1:20" ht="12.75">
      <c r="A316" s="177" t="s">
        <v>752</v>
      </c>
      <c r="B316" s="178">
        <v>307</v>
      </c>
      <c r="C316" s="218">
        <v>65625842</v>
      </c>
      <c r="D316" s="218">
        <v>68200516</v>
      </c>
      <c r="E316" s="218">
        <v>0</v>
      </c>
      <c r="F316" s="218">
        <v>0</v>
      </c>
      <c r="G316" s="218">
        <v>5372113</v>
      </c>
      <c r="H316" s="218">
        <v>60384756</v>
      </c>
      <c r="I316" s="218">
        <v>62828403</v>
      </c>
      <c r="J316" s="218">
        <v>71197868</v>
      </c>
      <c r="K316" s="218">
        <v>0</v>
      </c>
      <c r="L316" s="218">
        <v>5506416</v>
      </c>
      <c r="M316" s="218">
        <v>65691452</v>
      </c>
      <c r="N316" s="191"/>
      <c r="O316" s="218">
        <v>108790084</v>
      </c>
      <c r="P316" s="230">
        <v>114820685</v>
      </c>
      <c r="Q316" s="191"/>
      <c r="R316" s="218">
        <v>114820685</v>
      </c>
      <c r="S316" s="192"/>
      <c r="T316" s="218">
        <v>65691452</v>
      </c>
    </row>
    <row r="317" spans="1:20" ht="12.75">
      <c r="A317" s="177" t="s">
        <v>753</v>
      </c>
      <c r="B317" s="178">
        <v>308</v>
      </c>
      <c r="C317" s="218">
        <v>198984814</v>
      </c>
      <c r="D317" s="218">
        <v>209933737</v>
      </c>
      <c r="E317" s="218">
        <v>0</v>
      </c>
      <c r="F317" s="218">
        <v>0</v>
      </c>
      <c r="G317" s="218">
        <v>0</v>
      </c>
      <c r="H317" s="218">
        <v>198984814</v>
      </c>
      <c r="I317" s="218">
        <v>209933737</v>
      </c>
      <c r="J317" s="218">
        <v>219284328</v>
      </c>
      <c r="K317" s="218">
        <v>0</v>
      </c>
      <c r="L317" s="218">
        <v>0</v>
      </c>
      <c r="M317" s="218">
        <v>219284328</v>
      </c>
      <c r="N317" s="191"/>
      <c r="O317" s="218">
        <v>280452667</v>
      </c>
      <c r="P317" s="230">
        <v>305916986</v>
      </c>
      <c r="Q317" s="191"/>
      <c r="R317" s="218">
        <v>305916986</v>
      </c>
      <c r="S317" s="192"/>
      <c r="T317" s="218">
        <v>219284328</v>
      </c>
    </row>
    <row r="318" spans="1:20" ht="12.75">
      <c r="A318" s="177" t="s">
        <v>754</v>
      </c>
      <c r="B318" s="178">
        <v>309</v>
      </c>
      <c r="C318" s="218">
        <v>14056255</v>
      </c>
      <c r="D318" s="218">
        <v>14537902</v>
      </c>
      <c r="E318" s="218">
        <v>0</v>
      </c>
      <c r="F318" s="218">
        <v>0</v>
      </c>
      <c r="G318" s="218">
        <v>0</v>
      </c>
      <c r="H318" s="218">
        <v>14056255</v>
      </c>
      <c r="I318" s="218">
        <v>14537902</v>
      </c>
      <c r="J318" s="218">
        <v>15006396</v>
      </c>
      <c r="K318" s="218">
        <v>0</v>
      </c>
      <c r="L318" s="218">
        <v>0</v>
      </c>
      <c r="M318" s="218">
        <v>15006396</v>
      </c>
      <c r="N318" s="191"/>
      <c r="O318" s="218">
        <v>17806282</v>
      </c>
      <c r="P318" s="230">
        <v>18772789</v>
      </c>
      <c r="Q318" s="191"/>
      <c r="R318" s="218">
        <v>18772789</v>
      </c>
      <c r="S318" s="192"/>
      <c r="T318" s="218">
        <v>15006396</v>
      </c>
    </row>
    <row r="319" spans="1:20" ht="12.75">
      <c r="A319" s="177" t="s">
        <v>755</v>
      </c>
      <c r="B319" s="178">
        <v>310</v>
      </c>
      <c r="C319" s="218">
        <v>37654086</v>
      </c>
      <c r="D319" s="218">
        <v>38990064</v>
      </c>
      <c r="E319" s="218">
        <v>0</v>
      </c>
      <c r="F319" s="218">
        <v>0</v>
      </c>
      <c r="G319" s="218">
        <v>0</v>
      </c>
      <c r="H319" s="218">
        <v>37654086</v>
      </c>
      <c r="I319" s="218">
        <v>38990064</v>
      </c>
      <c r="J319" s="218">
        <v>40402319</v>
      </c>
      <c r="K319" s="218">
        <v>0</v>
      </c>
      <c r="L319" s="218">
        <v>0</v>
      </c>
      <c r="M319" s="218">
        <v>40402319</v>
      </c>
      <c r="N319" s="191"/>
      <c r="O319" s="218">
        <v>86401113</v>
      </c>
      <c r="P319" s="230">
        <v>92246598</v>
      </c>
      <c r="Q319" s="191"/>
      <c r="R319" s="218">
        <v>92246598</v>
      </c>
      <c r="S319" s="192"/>
      <c r="T319" s="218">
        <v>40402319</v>
      </c>
    </row>
    <row r="320" spans="1:20" ht="12.75">
      <c r="A320" s="177" t="s">
        <v>756</v>
      </c>
      <c r="B320" s="178">
        <v>311</v>
      </c>
      <c r="C320" s="218">
        <v>7131605</v>
      </c>
      <c r="D320" s="218">
        <v>7717299</v>
      </c>
      <c r="E320" s="218">
        <v>0</v>
      </c>
      <c r="F320" s="218">
        <v>0</v>
      </c>
      <c r="G320" s="218">
        <v>0</v>
      </c>
      <c r="H320" s="218">
        <v>7131605</v>
      </c>
      <c r="I320" s="218">
        <v>7717299</v>
      </c>
      <c r="J320" s="218">
        <v>8001578</v>
      </c>
      <c r="K320" s="218">
        <v>0</v>
      </c>
      <c r="L320" s="218">
        <v>0</v>
      </c>
      <c r="M320" s="218">
        <v>8001578</v>
      </c>
      <c r="N320" s="191"/>
      <c r="O320" s="218">
        <v>9538536</v>
      </c>
      <c r="P320" s="230">
        <v>9605507</v>
      </c>
      <c r="Q320" s="191"/>
      <c r="R320" s="218">
        <v>9605507</v>
      </c>
      <c r="S320" s="192"/>
      <c r="T320" s="218">
        <v>8001578</v>
      </c>
    </row>
    <row r="321" spans="1:20" ht="12.75">
      <c r="A321" s="177" t="s">
        <v>757</v>
      </c>
      <c r="B321" s="178">
        <v>312</v>
      </c>
      <c r="C321" s="218">
        <v>1650651</v>
      </c>
      <c r="D321" s="218">
        <v>1694498</v>
      </c>
      <c r="E321" s="218">
        <v>0</v>
      </c>
      <c r="F321" s="218">
        <v>0</v>
      </c>
      <c r="G321" s="218">
        <v>0</v>
      </c>
      <c r="H321" s="218">
        <v>1650651</v>
      </c>
      <c r="I321" s="218">
        <v>1694498</v>
      </c>
      <c r="J321" s="218">
        <v>1745377</v>
      </c>
      <c r="K321" s="218">
        <v>0</v>
      </c>
      <c r="L321" s="218">
        <v>0</v>
      </c>
      <c r="M321" s="218">
        <v>1745377</v>
      </c>
      <c r="N321" s="191"/>
      <c r="O321" s="218">
        <v>1865954</v>
      </c>
      <c r="P321" s="230">
        <v>1883303</v>
      </c>
      <c r="Q321" s="191"/>
      <c r="R321" s="218">
        <v>1883303</v>
      </c>
      <c r="S321" s="192"/>
      <c r="T321" s="218">
        <v>1745377</v>
      </c>
    </row>
    <row r="322" spans="1:20" ht="12.75">
      <c r="A322" s="177" t="s">
        <v>758</v>
      </c>
      <c r="B322" s="178">
        <v>313</v>
      </c>
      <c r="C322" s="218">
        <v>1119228</v>
      </c>
      <c r="D322" s="218">
        <v>1171706</v>
      </c>
      <c r="E322" s="218">
        <v>0</v>
      </c>
      <c r="F322" s="218">
        <v>0</v>
      </c>
      <c r="G322" s="218">
        <v>125563</v>
      </c>
      <c r="H322" s="218">
        <v>996728</v>
      </c>
      <c r="I322" s="218">
        <v>1046143</v>
      </c>
      <c r="J322" s="218">
        <v>1221475</v>
      </c>
      <c r="K322" s="218">
        <v>0</v>
      </c>
      <c r="L322" s="218">
        <v>128702</v>
      </c>
      <c r="M322" s="218">
        <v>1092773</v>
      </c>
      <c r="N322" s="191"/>
      <c r="O322" s="218">
        <v>2030519</v>
      </c>
      <c r="P322" s="230">
        <v>2051445</v>
      </c>
      <c r="Q322" s="191"/>
      <c r="R322" s="218">
        <v>2051445</v>
      </c>
      <c r="S322" s="192"/>
      <c r="T322" s="218">
        <v>1092773</v>
      </c>
    </row>
    <row r="323" spans="1:20" ht="12.75">
      <c r="A323" s="177" t="s">
        <v>759</v>
      </c>
      <c r="B323" s="178">
        <v>314</v>
      </c>
      <c r="C323" s="218">
        <v>95657980</v>
      </c>
      <c r="D323" s="218">
        <v>101193510</v>
      </c>
      <c r="E323" s="218">
        <v>0</v>
      </c>
      <c r="F323" s="218">
        <v>0</v>
      </c>
      <c r="G323" s="218">
        <v>0</v>
      </c>
      <c r="H323" s="218">
        <v>95657980</v>
      </c>
      <c r="I323" s="218">
        <v>101193510</v>
      </c>
      <c r="J323" s="218">
        <v>109523765</v>
      </c>
      <c r="K323" s="218">
        <v>0</v>
      </c>
      <c r="L323" s="218">
        <v>0</v>
      </c>
      <c r="M323" s="218">
        <v>109523765</v>
      </c>
      <c r="N323" s="191"/>
      <c r="O323" s="218">
        <v>179846073</v>
      </c>
      <c r="P323" s="230">
        <v>199973041</v>
      </c>
      <c r="Q323" s="191"/>
      <c r="R323" s="218">
        <v>199973041</v>
      </c>
      <c r="S323" s="192"/>
      <c r="T323" s="218">
        <v>109523765</v>
      </c>
    </row>
    <row r="324" spans="1:20" ht="12.75">
      <c r="A324" s="177" t="s">
        <v>760</v>
      </c>
      <c r="B324" s="178">
        <v>315</v>
      </c>
      <c r="C324" s="218">
        <v>66509532</v>
      </c>
      <c r="D324" s="218">
        <v>68894520</v>
      </c>
      <c r="E324" s="218">
        <v>0</v>
      </c>
      <c r="F324" s="218">
        <v>0</v>
      </c>
      <c r="G324" s="218">
        <v>14213209</v>
      </c>
      <c r="H324" s="218">
        <v>52642987</v>
      </c>
      <c r="I324" s="218">
        <v>54681311</v>
      </c>
      <c r="J324" s="218">
        <v>71052943</v>
      </c>
      <c r="K324" s="218">
        <v>0</v>
      </c>
      <c r="L324" s="218">
        <v>14568539</v>
      </c>
      <c r="M324" s="218">
        <v>56484404</v>
      </c>
      <c r="N324" s="191"/>
      <c r="O324" s="218">
        <v>90185853</v>
      </c>
      <c r="P324" s="230">
        <v>94278033</v>
      </c>
      <c r="Q324" s="191"/>
      <c r="R324" s="218">
        <v>94278033</v>
      </c>
      <c r="S324" s="192"/>
      <c r="T324" s="218">
        <v>56484404</v>
      </c>
    </row>
    <row r="325" spans="1:20" ht="12.75">
      <c r="A325" s="177" t="s">
        <v>761</v>
      </c>
      <c r="B325" s="178">
        <v>316</v>
      </c>
      <c r="C325" s="218">
        <v>20679290</v>
      </c>
      <c r="D325" s="218">
        <v>21524002</v>
      </c>
      <c r="E325" s="218">
        <v>0</v>
      </c>
      <c r="F325" s="218">
        <v>0</v>
      </c>
      <c r="G325" s="218">
        <v>0</v>
      </c>
      <c r="H325" s="218">
        <v>20679290</v>
      </c>
      <c r="I325" s="218">
        <v>21524002</v>
      </c>
      <c r="J325" s="218">
        <v>22355582</v>
      </c>
      <c r="K325" s="218">
        <v>0</v>
      </c>
      <c r="L325" s="218">
        <v>0</v>
      </c>
      <c r="M325" s="218">
        <v>22355582</v>
      </c>
      <c r="N325" s="191"/>
      <c r="O325" s="218">
        <v>38130002</v>
      </c>
      <c r="P325" s="230">
        <v>40258467</v>
      </c>
      <c r="Q325" s="191"/>
      <c r="R325" s="218">
        <v>40258467</v>
      </c>
      <c r="S325" s="192"/>
      <c r="T325" s="218">
        <v>22355582</v>
      </c>
    </row>
    <row r="326" spans="1:20" ht="12.75">
      <c r="A326" s="177" t="s">
        <v>762</v>
      </c>
      <c r="B326" s="178">
        <v>317</v>
      </c>
      <c r="C326" s="218">
        <v>118647573</v>
      </c>
      <c r="D326" s="218">
        <v>123786901</v>
      </c>
      <c r="E326" s="218">
        <v>0</v>
      </c>
      <c r="F326" s="218">
        <v>0</v>
      </c>
      <c r="G326" s="218">
        <v>22595377</v>
      </c>
      <c r="H326" s="218">
        <v>96603303</v>
      </c>
      <c r="I326" s="218">
        <v>101191524</v>
      </c>
      <c r="J326" s="218">
        <v>128981693</v>
      </c>
      <c r="K326" s="218">
        <v>0</v>
      </c>
      <c r="L326" s="218">
        <v>23160261</v>
      </c>
      <c r="M326" s="218">
        <v>105821432</v>
      </c>
      <c r="N326" s="191"/>
      <c r="O326" s="218">
        <v>284438490</v>
      </c>
      <c r="P326" s="230">
        <v>304775927</v>
      </c>
      <c r="Q326" s="191"/>
      <c r="R326" s="218">
        <v>304775927</v>
      </c>
      <c r="S326" s="192"/>
      <c r="T326" s="218">
        <v>105821432</v>
      </c>
    </row>
    <row r="327" spans="1:20" ht="12.75">
      <c r="A327" s="177" t="s">
        <v>763</v>
      </c>
      <c r="B327" s="178">
        <v>318</v>
      </c>
      <c r="C327" s="218">
        <v>14621490</v>
      </c>
      <c r="D327" s="218">
        <v>15274813</v>
      </c>
      <c r="E327" s="218">
        <v>0</v>
      </c>
      <c r="F327" s="218">
        <v>147300</v>
      </c>
      <c r="G327" s="218">
        <v>3188498</v>
      </c>
      <c r="H327" s="218">
        <v>11654468</v>
      </c>
      <c r="I327" s="218">
        <v>12086315</v>
      </c>
      <c r="J327" s="218">
        <v>15788086</v>
      </c>
      <c r="K327" s="218">
        <v>147300</v>
      </c>
      <c r="L327" s="218">
        <v>3415510</v>
      </c>
      <c r="M327" s="218">
        <v>12372576</v>
      </c>
      <c r="N327" s="191"/>
      <c r="O327" s="218">
        <v>58873300</v>
      </c>
      <c r="P327" s="230">
        <v>59826462</v>
      </c>
      <c r="Q327" s="191"/>
      <c r="R327" s="218">
        <v>59826462</v>
      </c>
      <c r="S327" s="192"/>
      <c r="T327" s="218">
        <v>12372576</v>
      </c>
    </row>
    <row r="328" spans="1:20" ht="12.75">
      <c r="A328" s="177" t="s">
        <v>764</v>
      </c>
      <c r="B328" s="178">
        <v>319</v>
      </c>
      <c r="C328" s="218">
        <v>2319652</v>
      </c>
      <c r="D328" s="218">
        <v>2332852</v>
      </c>
      <c r="E328" s="218">
        <v>0</v>
      </c>
      <c r="F328" s="218">
        <v>0</v>
      </c>
      <c r="G328" s="218">
        <v>0</v>
      </c>
      <c r="H328" s="218">
        <v>2319652</v>
      </c>
      <c r="I328" s="218">
        <v>2332852</v>
      </c>
      <c r="J328" s="218">
        <v>0</v>
      </c>
      <c r="K328" s="218">
        <v>0</v>
      </c>
      <c r="L328" s="218">
        <v>0</v>
      </c>
      <c r="M328" s="218">
        <v>0</v>
      </c>
      <c r="N328" s="191"/>
      <c r="O328" s="218">
        <v>2332852</v>
      </c>
      <c r="P328" s="230">
        <v>0</v>
      </c>
      <c r="Q328" s="191"/>
      <c r="R328" s="218">
        <v>2332852</v>
      </c>
      <c r="S328" s="192"/>
      <c r="T328" s="218">
        <v>2332852</v>
      </c>
    </row>
    <row r="329" spans="1:20" ht="12.75">
      <c r="A329" s="177" t="s">
        <v>765</v>
      </c>
      <c r="B329" s="178">
        <v>320</v>
      </c>
      <c r="C329" s="218">
        <v>13612730</v>
      </c>
      <c r="D329" s="218">
        <v>14161731</v>
      </c>
      <c r="E329" s="218">
        <v>0</v>
      </c>
      <c r="F329" s="218">
        <v>0</v>
      </c>
      <c r="G329" s="218">
        <v>2931053</v>
      </c>
      <c r="H329" s="218">
        <v>10753166</v>
      </c>
      <c r="I329" s="218">
        <v>11230678</v>
      </c>
      <c r="J329" s="218">
        <v>15134589</v>
      </c>
      <c r="K329" s="218">
        <v>0</v>
      </c>
      <c r="L329" s="218">
        <v>3004329</v>
      </c>
      <c r="M329" s="218">
        <v>12130260</v>
      </c>
      <c r="N329" s="191"/>
      <c r="O329" s="218">
        <v>19806402</v>
      </c>
      <c r="P329" s="230">
        <v>22023323</v>
      </c>
      <c r="Q329" s="191"/>
      <c r="R329" s="218">
        <v>22023323</v>
      </c>
      <c r="S329" s="192"/>
      <c r="T329" s="218">
        <v>12130260</v>
      </c>
    </row>
    <row r="330" spans="1:20" ht="12.75">
      <c r="A330" s="177" t="s">
        <v>766</v>
      </c>
      <c r="B330" s="178">
        <v>321</v>
      </c>
      <c r="C330" s="218">
        <v>15893760</v>
      </c>
      <c r="D330" s="218">
        <v>16621968</v>
      </c>
      <c r="E330" s="218">
        <v>0</v>
      </c>
      <c r="F330" s="218">
        <v>0</v>
      </c>
      <c r="G330" s="218">
        <v>0</v>
      </c>
      <c r="H330" s="218">
        <v>15893760</v>
      </c>
      <c r="I330" s="218">
        <v>16621968</v>
      </c>
      <c r="J330" s="218">
        <v>17321101</v>
      </c>
      <c r="K330" s="218">
        <v>0</v>
      </c>
      <c r="L330" s="218">
        <v>0</v>
      </c>
      <c r="M330" s="218">
        <v>17321101</v>
      </c>
      <c r="N330" s="191"/>
      <c r="O330" s="218">
        <v>22719007</v>
      </c>
      <c r="P330" s="230">
        <v>23786597</v>
      </c>
      <c r="Q330" s="191"/>
      <c r="R330" s="218">
        <v>23786597</v>
      </c>
      <c r="S330" s="192"/>
      <c r="T330" s="218">
        <v>17321101</v>
      </c>
    </row>
    <row r="331" spans="1:20" ht="12.75">
      <c r="A331" s="177" t="s">
        <v>767</v>
      </c>
      <c r="B331" s="178">
        <v>322</v>
      </c>
      <c r="C331" s="218">
        <v>21964632</v>
      </c>
      <c r="D331" s="218">
        <v>23282211</v>
      </c>
      <c r="E331" s="218">
        <v>0</v>
      </c>
      <c r="F331" s="218">
        <v>0</v>
      </c>
      <c r="G331" s="218">
        <v>110289</v>
      </c>
      <c r="H331" s="218">
        <v>21857033</v>
      </c>
      <c r="I331" s="218">
        <v>23171922</v>
      </c>
      <c r="J331" s="218">
        <v>24308721</v>
      </c>
      <c r="K331" s="218">
        <v>0</v>
      </c>
      <c r="L331" s="218">
        <v>113046</v>
      </c>
      <c r="M331" s="218">
        <v>24195675</v>
      </c>
      <c r="N331" s="191"/>
      <c r="O331" s="218">
        <v>29065647</v>
      </c>
      <c r="P331" s="230">
        <v>31290363</v>
      </c>
      <c r="Q331" s="191"/>
      <c r="R331" s="218">
        <v>31290363</v>
      </c>
      <c r="S331" s="192"/>
      <c r="T331" s="218">
        <v>24195675</v>
      </c>
    </row>
    <row r="332" spans="1:20" ht="12.75">
      <c r="A332" s="177" t="s">
        <v>768</v>
      </c>
      <c r="B332" s="178">
        <v>323</v>
      </c>
      <c r="C332" s="218">
        <v>5398247</v>
      </c>
      <c r="D332" s="218">
        <v>5688495</v>
      </c>
      <c r="E332" s="218">
        <v>0</v>
      </c>
      <c r="F332" s="218">
        <v>0</v>
      </c>
      <c r="G332" s="218">
        <v>0</v>
      </c>
      <c r="H332" s="218">
        <v>5398247</v>
      </c>
      <c r="I332" s="218">
        <v>5688495</v>
      </c>
      <c r="J332" s="218">
        <v>5907603</v>
      </c>
      <c r="K332" s="218">
        <v>0</v>
      </c>
      <c r="L332" s="218">
        <v>0</v>
      </c>
      <c r="M332" s="218">
        <v>5907603</v>
      </c>
      <c r="N332" s="191"/>
      <c r="O332" s="218">
        <v>9070841</v>
      </c>
      <c r="P332" s="230">
        <v>9423736</v>
      </c>
      <c r="Q332" s="191"/>
      <c r="R332" s="218">
        <v>9423736</v>
      </c>
      <c r="S332" s="192"/>
      <c r="T332" s="218">
        <v>5907603</v>
      </c>
    </row>
    <row r="333" spans="1:20" ht="12.75">
      <c r="A333" s="177" t="s">
        <v>769</v>
      </c>
      <c r="B333" s="178">
        <v>324</v>
      </c>
      <c r="C333" s="218">
        <v>12784193</v>
      </c>
      <c r="D333" s="218">
        <v>13212301</v>
      </c>
      <c r="E333" s="218">
        <v>0</v>
      </c>
      <c r="F333" s="218">
        <v>0</v>
      </c>
      <c r="G333" s="218">
        <v>2290606</v>
      </c>
      <c r="H333" s="218">
        <v>10549455</v>
      </c>
      <c r="I333" s="218">
        <v>10921695</v>
      </c>
      <c r="J333" s="218">
        <v>13653481</v>
      </c>
      <c r="K333" s="218">
        <v>0</v>
      </c>
      <c r="L333" s="218">
        <v>2347871</v>
      </c>
      <c r="M333" s="218">
        <v>11305610</v>
      </c>
      <c r="N333" s="191"/>
      <c r="O333" s="218">
        <v>22362444</v>
      </c>
      <c r="P333" s="230">
        <v>23660482</v>
      </c>
      <c r="Q333" s="191"/>
      <c r="R333" s="218">
        <v>23660482</v>
      </c>
      <c r="S333" s="192"/>
      <c r="T333" s="218">
        <v>11305610</v>
      </c>
    </row>
    <row r="334" spans="1:20" ht="12.75">
      <c r="A334" s="177" t="s">
        <v>770</v>
      </c>
      <c r="B334" s="178">
        <v>325</v>
      </c>
      <c r="C334" s="218">
        <v>69010238</v>
      </c>
      <c r="D334" s="218">
        <v>70020189</v>
      </c>
      <c r="E334" s="218">
        <v>0</v>
      </c>
      <c r="F334" s="218">
        <v>0</v>
      </c>
      <c r="G334" s="218">
        <v>0</v>
      </c>
      <c r="H334" s="218">
        <v>69010238</v>
      </c>
      <c r="I334" s="218">
        <v>70020189</v>
      </c>
      <c r="J334" s="218">
        <v>70938030</v>
      </c>
      <c r="K334" s="218">
        <v>0</v>
      </c>
      <c r="L334" s="218">
        <v>0</v>
      </c>
      <c r="M334" s="218">
        <v>70938030</v>
      </c>
      <c r="N334" s="191"/>
      <c r="O334" s="218">
        <v>70020189</v>
      </c>
      <c r="P334" s="230">
        <v>70938030</v>
      </c>
      <c r="Q334" s="191"/>
      <c r="R334" s="218">
        <v>70938030</v>
      </c>
      <c r="S334" s="192"/>
      <c r="T334" s="218">
        <v>70938030</v>
      </c>
    </row>
    <row r="335" spans="1:20" ht="12.75">
      <c r="A335" s="177" t="s">
        <v>771</v>
      </c>
      <c r="B335" s="178">
        <v>326</v>
      </c>
      <c r="C335" s="218">
        <v>5526501</v>
      </c>
      <c r="D335" s="218">
        <v>5716812</v>
      </c>
      <c r="E335" s="218">
        <v>0</v>
      </c>
      <c r="F335" s="218">
        <v>0</v>
      </c>
      <c r="G335" s="218">
        <v>0</v>
      </c>
      <c r="H335" s="218">
        <v>5526501</v>
      </c>
      <c r="I335" s="218">
        <v>5716812</v>
      </c>
      <c r="J335" s="218">
        <v>5926880</v>
      </c>
      <c r="K335" s="218">
        <v>0</v>
      </c>
      <c r="L335" s="218">
        <v>0</v>
      </c>
      <c r="M335" s="218">
        <v>5926880</v>
      </c>
      <c r="N335" s="191"/>
      <c r="O335" s="218">
        <v>9460613</v>
      </c>
      <c r="P335" s="230">
        <v>9575715</v>
      </c>
      <c r="Q335" s="191"/>
      <c r="R335" s="218">
        <v>9575715</v>
      </c>
      <c r="S335" s="192"/>
      <c r="T335" s="218">
        <v>5926880</v>
      </c>
    </row>
    <row r="336" spans="1:20" ht="12.75">
      <c r="A336" s="177" t="s">
        <v>772</v>
      </c>
      <c r="B336" s="178">
        <v>327</v>
      </c>
      <c r="C336" s="218">
        <v>14204676</v>
      </c>
      <c r="D336" s="218">
        <v>14784144</v>
      </c>
      <c r="E336" s="218">
        <v>0</v>
      </c>
      <c r="F336" s="218">
        <v>0</v>
      </c>
      <c r="G336" s="218">
        <v>3878237</v>
      </c>
      <c r="H336" s="218">
        <v>10421030</v>
      </c>
      <c r="I336" s="218">
        <v>10905907</v>
      </c>
      <c r="J336" s="218">
        <v>15687937</v>
      </c>
      <c r="K336" s="218">
        <v>0</v>
      </c>
      <c r="L336" s="218">
        <v>3975193</v>
      </c>
      <c r="M336" s="218">
        <v>11712744</v>
      </c>
      <c r="N336" s="191"/>
      <c r="O336" s="218">
        <v>65399781</v>
      </c>
      <c r="P336" s="230">
        <v>67727426</v>
      </c>
      <c r="Q336" s="191"/>
      <c r="R336" s="218">
        <v>67727426</v>
      </c>
      <c r="S336" s="192"/>
      <c r="T336" s="218">
        <v>11712744</v>
      </c>
    </row>
    <row r="337" spans="1:20" ht="12.75">
      <c r="A337" s="177" t="s">
        <v>773</v>
      </c>
      <c r="B337" s="178">
        <v>328</v>
      </c>
      <c r="C337" s="218">
        <v>77632120</v>
      </c>
      <c r="D337" s="218">
        <v>81268153</v>
      </c>
      <c r="E337" s="218">
        <v>0</v>
      </c>
      <c r="F337" s="218">
        <v>0</v>
      </c>
      <c r="G337" s="218">
        <v>0</v>
      </c>
      <c r="H337" s="218">
        <v>77632120</v>
      </c>
      <c r="I337" s="218">
        <v>81268153</v>
      </c>
      <c r="J337" s="218">
        <v>84338470</v>
      </c>
      <c r="K337" s="218">
        <v>0</v>
      </c>
      <c r="L337" s="218">
        <v>0</v>
      </c>
      <c r="M337" s="218">
        <v>84338470</v>
      </c>
      <c r="N337" s="191"/>
      <c r="O337" s="218">
        <v>94744059</v>
      </c>
      <c r="P337" s="230">
        <v>102479382</v>
      </c>
      <c r="Q337" s="191"/>
      <c r="R337" s="218">
        <v>102479382</v>
      </c>
      <c r="S337" s="192"/>
      <c r="T337" s="218">
        <v>84338470</v>
      </c>
    </row>
    <row r="338" spans="1:20" ht="12.75">
      <c r="A338" s="177" t="s">
        <v>774</v>
      </c>
      <c r="B338" s="178">
        <v>329</v>
      </c>
      <c r="C338" s="218">
        <v>71768059</v>
      </c>
      <c r="D338" s="218">
        <v>74937129</v>
      </c>
      <c r="E338" s="218">
        <v>0</v>
      </c>
      <c r="F338" s="218">
        <v>0</v>
      </c>
      <c r="G338" s="218">
        <v>0</v>
      </c>
      <c r="H338" s="218">
        <v>71768059</v>
      </c>
      <c r="I338" s="218">
        <v>74937129</v>
      </c>
      <c r="J338" s="218">
        <v>78163668</v>
      </c>
      <c r="K338" s="218">
        <v>0</v>
      </c>
      <c r="L338" s="218">
        <v>0</v>
      </c>
      <c r="M338" s="218">
        <v>78163668</v>
      </c>
      <c r="N338" s="191"/>
      <c r="O338" s="218">
        <v>80085058</v>
      </c>
      <c r="P338" s="230">
        <v>81584315</v>
      </c>
      <c r="Q338" s="191"/>
      <c r="R338" s="218">
        <v>81584315</v>
      </c>
      <c r="S338" s="192"/>
      <c r="T338" s="218">
        <v>78163668</v>
      </c>
    </row>
    <row r="339" spans="1:20" ht="12.75">
      <c r="A339" s="177" t="s">
        <v>775</v>
      </c>
      <c r="B339" s="178">
        <v>330</v>
      </c>
      <c r="C339" s="218">
        <v>69603481</v>
      </c>
      <c r="D339" s="218">
        <v>73355974</v>
      </c>
      <c r="E339" s="218">
        <v>0</v>
      </c>
      <c r="F339" s="218">
        <v>1600000</v>
      </c>
      <c r="G339" s="218">
        <v>6390668</v>
      </c>
      <c r="H339" s="218">
        <v>64929659</v>
      </c>
      <c r="I339" s="218">
        <v>66965306</v>
      </c>
      <c r="J339" s="218">
        <v>75930116</v>
      </c>
      <c r="K339" s="218">
        <v>1600000</v>
      </c>
      <c r="L339" s="218">
        <v>8150435</v>
      </c>
      <c r="M339" s="218">
        <v>67779681</v>
      </c>
      <c r="N339" s="191"/>
      <c r="O339" s="218">
        <v>115899145</v>
      </c>
      <c r="P339" s="230">
        <v>118175342</v>
      </c>
      <c r="Q339" s="191"/>
      <c r="R339" s="218">
        <v>118175342</v>
      </c>
      <c r="S339" s="192"/>
      <c r="T339" s="218">
        <v>67779681</v>
      </c>
    </row>
    <row r="340" spans="1:20" ht="12.75">
      <c r="A340" s="177" t="s">
        <v>776</v>
      </c>
      <c r="B340" s="178">
        <v>331</v>
      </c>
      <c r="C340" s="218">
        <v>4055842</v>
      </c>
      <c r="D340" s="218">
        <v>4210753</v>
      </c>
      <c r="E340" s="218">
        <v>0</v>
      </c>
      <c r="F340" s="218">
        <v>0</v>
      </c>
      <c r="G340" s="218">
        <v>479612</v>
      </c>
      <c r="H340" s="218">
        <v>3587928</v>
      </c>
      <c r="I340" s="218">
        <v>3731141</v>
      </c>
      <c r="J340" s="218">
        <v>4373441</v>
      </c>
      <c r="K340" s="218">
        <v>0</v>
      </c>
      <c r="L340" s="218">
        <v>491602</v>
      </c>
      <c r="M340" s="218">
        <v>3881839</v>
      </c>
      <c r="N340" s="191"/>
      <c r="O340" s="218">
        <v>5757857</v>
      </c>
      <c r="P340" s="230">
        <v>5775305</v>
      </c>
      <c r="Q340" s="191"/>
      <c r="R340" s="218">
        <v>5775305</v>
      </c>
      <c r="S340" s="192"/>
      <c r="T340" s="218">
        <v>3881839</v>
      </c>
    </row>
    <row r="341" spans="1:20" ht="12.75">
      <c r="A341" s="177" t="s">
        <v>777</v>
      </c>
      <c r="B341" s="178">
        <v>332</v>
      </c>
      <c r="C341" s="218">
        <v>17183221</v>
      </c>
      <c r="D341" s="218">
        <v>18400963</v>
      </c>
      <c r="E341" s="218">
        <v>0</v>
      </c>
      <c r="F341" s="218">
        <v>591479</v>
      </c>
      <c r="G341" s="218">
        <v>2934744</v>
      </c>
      <c r="H341" s="218">
        <v>14897109</v>
      </c>
      <c r="I341" s="218">
        <v>15466219</v>
      </c>
      <c r="J341" s="218">
        <v>19185353</v>
      </c>
      <c r="K341" s="218">
        <v>591479</v>
      </c>
      <c r="L341" s="218">
        <v>3599592</v>
      </c>
      <c r="M341" s="218">
        <v>15585761</v>
      </c>
      <c r="N341" s="191"/>
      <c r="O341" s="218">
        <v>23644005</v>
      </c>
      <c r="P341" s="230">
        <v>24402348</v>
      </c>
      <c r="Q341" s="191"/>
      <c r="R341" s="218">
        <v>24402348</v>
      </c>
      <c r="S341" s="192"/>
      <c r="T341" s="218">
        <v>15585761</v>
      </c>
    </row>
    <row r="342" spans="1:20" ht="12.75">
      <c r="A342" s="177" t="s">
        <v>778</v>
      </c>
      <c r="B342" s="178">
        <v>333</v>
      </c>
      <c r="C342" s="218">
        <v>71780679</v>
      </c>
      <c r="D342" s="218">
        <v>74821418</v>
      </c>
      <c r="E342" s="218">
        <v>0</v>
      </c>
      <c r="F342" s="218">
        <v>0</v>
      </c>
      <c r="G342" s="218">
        <v>5675055</v>
      </c>
      <c r="H342" s="218">
        <v>66244040</v>
      </c>
      <c r="I342" s="218">
        <v>69146363</v>
      </c>
      <c r="J342" s="218">
        <v>78090817</v>
      </c>
      <c r="K342" s="218">
        <v>0</v>
      </c>
      <c r="L342" s="218">
        <v>5816931</v>
      </c>
      <c r="M342" s="218">
        <v>72273886</v>
      </c>
      <c r="N342" s="191"/>
      <c r="O342" s="218">
        <v>150402873</v>
      </c>
      <c r="P342" s="230">
        <v>152654208</v>
      </c>
      <c r="Q342" s="191"/>
      <c r="R342" s="218">
        <v>152654208</v>
      </c>
      <c r="S342" s="192"/>
      <c r="T342" s="218">
        <v>72273886</v>
      </c>
    </row>
    <row r="343" spans="1:20" ht="12.75">
      <c r="A343" s="177" t="s">
        <v>779</v>
      </c>
      <c r="B343" s="178">
        <v>334</v>
      </c>
      <c r="C343" s="218">
        <v>24649812</v>
      </c>
      <c r="D343" s="218">
        <v>25669860</v>
      </c>
      <c r="E343" s="218">
        <v>0</v>
      </c>
      <c r="F343" s="218">
        <v>0</v>
      </c>
      <c r="G343" s="218">
        <v>278035</v>
      </c>
      <c r="H343" s="218">
        <v>24378558</v>
      </c>
      <c r="I343" s="218">
        <v>25391825</v>
      </c>
      <c r="J343" s="218">
        <v>0</v>
      </c>
      <c r="K343" s="218">
        <v>0</v>
      </c>
      <c r="L343" s="218">
        <v>284986</v>
      </c>
      <c r="M343" s="218">
        <v>0</v>
      </c>
      <c r="N343" s="191"/>
      <c r="O343" s="218">
        <v>80199575</v>
      </c>
      <c r="P343" s="230">
        <v>0</v>
      </c>
      <c r="Q343" s="191"/>
      <c r="R343" s="218">
        <v>80199575</v>
      </c>
      <c r="S343" s="192"/>
      <c r="T343" s="218">
        <v>26458282</v>
      </c>
    </row>
    <row r="344" spans="1:20" ht="12.75">
      <c r="A344" s="177" t="s">
        <v>780</v>
      </c>
      <c r="B344" s="178">
        <v>335</v>
      </c>
      <c r="C344" s="218">
        <v>70367740</v>
      </c>
      <c r="D344" s="218">
        <v>73553156</v>
      </c>
      <c r="E344" s="218">
        <v>0</v>
      </c>
      <c r="F344" s="218">
        <v>0</v>
      </c>
      <c r="G344" s="218">
        <v>8212423</v>
      </c>
      <c r="H344" s="218">
        <v>62355620</v>
      </c>
      <c r="I344" s="218">
        <v>65340733</v>
      </c>
      <c r="J344" s="218">
        <v>76623854</v>
      </c>
      <c r="K344" s="218">
        <v>0</v>
      </c>
      <c r="L344" s="218">
        <v>8417734</v>
      </c>
      <c r="M344" s="218">
        <v>68206120</v>
      </c>
      <c r="N344" s="191"/>
      <c r="O344" s="218">
        <v>107335544</v>
      </c>
      <c r="P344" s="230">
        <v>114427069</v>
      </c>
      <c r="Q344" s="191"/>
      <c r="R344" s="218">
        <v>114427069</v>
      </c>
      <c r="S344" s="192"/>
      <c r="T344" s="218">
        <v>68206120</v>
      </c>
    </row>
    <row r="345" spans="1:20" ht="12.75">
      <c r="A345" s="177" t="s">
        <v>781</v>
      </c>
      <c r="B345" s="178">
        <v>336</v>
      </c>
      <c r="C345" s="218">
        <v>97511090</v>
      </c>
      <c r="D345" s="218">
        <v>102157306</v>
      </c>
      <c r="E345" s="218">
        <v>0</v>
      </c>
      <c r="F345" s="218">
        <v>0</v>
      </c>
      <c r="G345" s="218">
        <v>0</v>
      </c>
      <c r="H345" s="218">
        <v>97511090</v>
      </c>
      <c r="I345" s="218">
        <v>102157306</v>
      </c>
      <c r="J345" s="218">
        <v>106743622</v>
      </c>
      <c r="K345" s="218">
        <v>0</v>
      </c>
      <c r="L345" s="218">
        <v>0</v>
      </c>
      <c r="M345" s="218">
        <v>106743622</v>
      </c>
      <c r="N345" s="191"/>
      <c r="O345" s="218">
        <v>188277034</v>
      </c>
      <c r="P345" s="230">
        <v>203070184</v>
      </c>
      <c r="Q345" s="191"/>
      <c r="R345" s="218">
        <v>203070184</v>
      </c>
      <c r="S345" s="192"/>
      <c r="T345" s="218">
        <v>106743622</v>
      </c>
    </row>
    <row r="346" spans="1:20" ht="12.75">
      <c r="A346" s="177" t="s">
        <v>782</v>
      </c>
      <c r="B346" s="178">
        <v>337</v>
      </c>
      <c r="C346" s="218">
        <v>4582800</v>
      </c>
      <c r="D346" s="218">
        <v>4829464</v>
      </c>
      <c r="E346" s="218">
        <v>0</v>
      </c>
      <c r="F346" s="218">
        <v>0</v>
      </c>
      <c r="G346" s="218">
        <v>298614</v>
      </c>
      <c r="H346" s="218">
        <v>4291469</v>
      </c>
      <c r="I346" s="218">
        <v>4530850</v>
      </c>
      <c r="J346" s="218">
        <v>5031168</v>
      </c>
      <c r="K346" s="218">
        <v>0</v>
      </c>
      <c r="L346" s="218">
        <v>306079</v>
      </c>
      <c r="M346" s="218">
        <v>4725089</v>
      </c>
      <c r="N346" s="191"/>
      <c r="O346" s="218">
        <v>6620727</v>
      </c>
      <c r="P346" s="230">
        <v>6751528</v>
      </c>
      <c r="Q346" s="191"/>
      <c r="R346" s="218">
        <v>6751528</v>
      </c>
      <c r="S346" s="192"/>
      <c r="T346" s="218">
        <v>4725089</v>
      </c>
    </row>
    <row r="347" spans="1:20" ht="12.75">
      <c r="A347" s="177" t="s">
        <v>783</v>
      </c>
      <c r="B347" s="178">
        <v>338</v>
      </c>
      <c r="C347" s="218">
        <v>23125376</v>
      </c>
      <c r="D347" s="218">
        <v>24281008</v>
      </c>
      <c r="E347" s="218">
        <v>0</v>
      </c>
      <c r="F347" s="218">
        <v>310000</v>
      </c>
      <c r="G347" s="218">
        <v>310000</v>
      </c>
      <c r="H347" s="218">
        <v>23125376</v>
      </c>
      <c r="I347" s="218">
        <v>23971008</v>
      </c>
      <c r="J347" s="218">
        <v>25238380</v>
      </c>
      <c r="K347" s="218">
        <v>310000</v>
      </c>
      <c r="L347" s="218">
        <v>627750</v>
      </c>
      <c r="M347" s="218">
        <v>24610630</v>
      </c>
      <c r="N347" s="191"/>
      <c r="O347" s="218">
        <v>38146426</v>
      </c>
      <c r="P347" s="230">
        <v>41195326</v>
      </c>
      <c r="Q347" s="191"/>
      <c r="R347" s="218">
        <v>41195326</v>
      </c>
      <c r="S347" s="192"/>
      <c r="T347" s="218">
        <v>24610630</v>
      </c>
    </row>
    <row r="348" spans="1:20" ht="12.75">
      <c r="A348" s="177" t="s">
        <v>784</v>
      </c>
      <c r="B348" s="178">
        <v>339</v>
      </c>
      <c r="C348" s="218">
        <v>34626361</v>
      </c>
      <c r="D348" s="218">
        <v>35912060</v>
      </c>
      <c r="E348" s="218">
        <v>0</v>
      </c>
      <c r="F348" s="218">
        <v>0</v>
      </c>
      <c r="G348" s="218">
        <v>2992139</v>
      </c>
      <c r="H348" s="218">
        <v>31707201</v>
      </c>
      <c r="I348" s="218">
        <v>32919921</v>
      </c>
      <c r="J348" s="218">
        <v>37335012</v>
      </c>
      <c r="K348" s="218">
        <v>0</v>
      </c>
      <c r="L348" s="218">
        <v>3066942</v>
      </c>
      <c r="M348" s="218">
        <v>34268070</v>
      </c>
      <c r="N348" s="191"/>
      <c r="O348" s="218">
        <v>41135813</v>
      </c>
      <c r="P348" s="230">
        <v>43624973</v>
      </c>
      <c r="Q348" s="191"/>
      <c r="R348" s="218">
        <v>43624973</v>
      </c>
      <c r="S348" s="192"/>
      <c r="T348" s="218">
        <v>34268070</v>
      </c>
    </row>
    <row r="349" spans="1:20" ht="12.75">
      <c r="A349" s="177" t="s">
        <v>785</v>
      </c>
      <c r="B349" s="178">
        <v>340</v>
      </c>
      <c r="C349" s="218">
        <v>5550877</v>
      </c>
      <c r="D349" s="218">
        <v>5750062</v>
      </c>
      <c r="E349" s="218">
        <v>0</v>
      </c>
      <c r="F349" s="218">
        <v>0</v>
      </c>
      <c r="G349" s="218">
        <v>801482</v>
      </c>
      <c r="H349" s="218">
        <v>4768943</v>
      </c>
      <c r="I349" s="218">
        <v>4948580</v>
      </c>
      <c r="J349" s="218">
        <v>5946442</v>
      </c>
      <c r="K349" s="218">
        <v>0</v>
      </c>
      <c r="L349" s="218">
        <v>821519</v>
      </c>
      <c r="M349" s="218">
        <v>5124923</v>
      </c>
      <c r="N349" s="191"/>
      <c r="O349" s="218">
        <v>7672926</v>
      </c>
      <c r="P349" s="230">
        <v>7944583</v>
      </c>
      <c r="Q349" s="191"/>
      <c r="R349" s="218">
        <v>7944583</v>
      </c>
      <c r="S349" s="192"/>
      <c r="T349" s="218">
        <v>5124923</v>
      </c>
    </row>
    <row r="350" spans="1:20" ht="12.75">
      <c r="A350" s="177" t="s">
        <v>786</v>
      </c>
      <c r="B350" s="178">
        <v>341</v>
      </c>
      <c r="C350" s="218">
        <v>16339836</v>
      </c>
      <c r="D350" s="218">
        <v>16931168</v>
      </c>
      <c r="E350" s="218">
        <v>0</v>
      </c>
      <c r="F350" s="218">
        <v>0</v>
      </c>
      <c r="G350" s="218">
        <v>1678390</v>
      </c>
      <c r="H350" s="218">
        <v>14702382</v>
      </c>
      <c r="I350" s="218">
        <v>15252778</v>
      </c>
      <c r="J350" s="218">
        <v>17541121</v>
      </c>
      <c r="K350" s="218">
        <v>0</v>
      </c>
      <c r="L350" s="218">
        <v>1720350</v>
      </c>
      <c r="M350" s="218">
        <v>15820771</v>
      </c>
      <c r="N350" s="191"/>
      <c r="O350" s="218">
        <v>24212724</v>
      </c>
      <c r="P350" s="230">
        <v>24280497</v>
      </c>
      <c r="Q350" s="191"/>
      <c r="R350" s="218">
        <v>24280497</v>
      </c>
      <c r="S350" s="192"/>
      <c r="T350" s="218">
        <v>15820771</v>
      </c>
    </row>
    <row r="351" spans="1:20" ht="12.75">
      <c r="A351" s="177" t="s">
        <v>787</v>
      </c>
      <c r="B351" s="178">
        <v>342</v>
      </c>
      <c r="C351" s="218">
        <v>73267482</v>
      </c>
      <c r="D351" s="218">
        <v>76668444</v>
      </c>
      <c r="E351" s="218">
        <v>0</v>
      </c>
      <c r="F351" s="218">
        <v>0</v>
      </c>
      <c r="G351" s="218">
        <v>0</v>
      </c>
      <c r="H351" s="218">
        <v>73267482</v>
      </c>
      <c r="I351" s="218">
        <v>76668444</v>
      </c>
      <c r="J351" s="218">
        <v>80382294</v>
      </c>
      <c r="K351" s="218">
        <v>0</v>
      </c>
      <c r="L351" s="218">
        <v>0</v>
      </c>
      <c r="M351" s="218">
        <v>80382294</v>
      </c>
      <c r="N351" s="191"/>
      <c r="O351" s="218">
        <v>107469173</v>
      </c>
      <c r="P351" s="230">
        <v>117909392</v>
      </c>
      <c r="Q351" s="191"/>
      <c r="R351" s="218">
        <v>117909392</v>
      </c>
      <c r="S351" s="192"/>
      <c r="T351" s="218">
        <v>80382294</v>
      </c>
    </row>
    <row r="352" spans="1:20" ht="12.75">
      <c r="A352" s="177" t="s">
        <v>788</v>
      </c>
      <c r="B352" s="178">
        <v>343</v>
      </c>
      <c r="C352" s="218">
        <v>11085469</v>
      </c>
      <c r="D352" s="218">
        <v>11441972</v>
      </c>
      <c r="E352" s="218">
        <v>0</v>
      </c>
      <c r="F352" s="218">
        <v>0</v>
      </c>
      <c r="G352" s="218">
        <v>490062</v>
      </c>
      <c r="H352" s="218">
        <v>10607360</v>
      </c>
      <c r="I352" s="218">
        <v>10951910</v>
      </c>
      <c r="J352" s="218">
        <v>11873546</v>
      </c>
      <c r="K352" s="218">
        <v>0</v>
      </c>
      <c r="L352" s="218">
        <v>502314</v>
      </c>
      <c r="M352" s="218">
        <v>11371232</v>
      </c>
      <c r="N352" s="191"/>
      <c r="O352" s="218">
        <v>16920245</v>
      </c>
      <c r="P352" s="230">
        <v>18258577</v>
      </c>
      <c r="Q352" s="191"/>
      <c r="R352" s="218">
        <v>18258577</v>
      </c>
      <c r="S352" s="192"/>
      <c r="T352" s="218">
        <v>11371232</v>
      </c>
    </row>
    <row r="353" spans="1:20" ht="12.75">
      <c r="A353" s="177" t="s">
        <v>789</v>
      </c>
      <c r="B353" s="178">
        <v>344</v>
      </c>
      <c r="C353" s="218">
        <v>73005041</v>
      </c>
      <c r="D353" s="218">
        <v>75734260</v>
      </c>
      <c r="E353" s="218">
        <v>0</v>
      </c>
      <c r="F353" s="218">
        <v>0</v>
      </c>
      <c r="G353" s="218">
        <v>8111251</v>
      </c>
      <c r="H353" s="218">
        <v>65091625</v>
      </c>
      <c r="I353" s="218">
        <v>67623009</v>
      </c>
      <c r="J353" s="218">
        <v>78484100</v>
      </c>
      <c r="K353" s="218">
        <v>0</v>
      </c>
      <c r="L353" s="218">
        <v>8314032</v>
      </c>
      <c r="M353" s="218">
        <v>70170068</v>
      </c>
      <c r="N353" s="191"/>
      <c r="O353" s="218">
        <v>182398636</v>
      </c>
      <c r="P353" s="230">
        <v>191045485</v>
      </c>
      <c r="Q353" s="191"/>
      <c r="R353" s="218">
        <v>191045485</v>
      </c>
      <c r="S353" s="192"/>
      <c r="T353" s="218">
        <v>70170068</v>
      </c>
    </row>
    <row r="354" spans="1:20" ht="12.75">
      <c r="A354" s="177" t="s">
        <v>790</v>
      </c>
      <c r="B354" s="178">
        <v>345</v>
      </c>
      <c r="C354" s="218">
        <v>1633254</v>
      </c>
      <c r="D354" s="218">
        <v>1714037</v>
      </c>
      <c r="E354" s="218">
        <v>0</v>
      </c>
      <c r="F354" s="218">
        <v>0</v>
      </c>
      <c r="G354" s="218">
        <v>50794</v>
      </c>
      <c r="H354" s="218">
        <v>1583699</v>
      </c>
      <c r="I354" s="218">
        <v>1663243</v>
      </c>
      <c r="J354" s="218">
        <v>1781674</v>
      </c>
      <c r="K354" s="218">
        <v>0</v>
      </c>
      <c r="L354" s="218">
        <v>52064</v>
      </c>
      <c r="M354" s="218">
        <v>1729610</v>
      </c>
      <c r="N354" s="191"/>
      <c r="O354" s="218">
        <v>2837258</v>
      </c>
      <c r="P354" s="230">
        <v>3059501</v>
      </c>
      <c r="Q354" s="191"/>
      <c r="R354" s="218">
        <v>3059501</v>
      </c>
      <c r="S354" s="192"/>
      <c r="T354" s="218">
        <v>1729610</v>
      </c>
    </row>
    <row r="355" spans="1:20" ht="12.75">
      <c r="A355" s="177" t="s">
        <v>791</v>
      </c>
      <c r="B355" s="178">
        <v>346</v>
      </c>
      <c r="C355" s="218">
        <v>27275836</v>
      </c>
      <c r="D355" s="218">
        <v>28144519</v>
      </c>
      <c r="E355" s="218">
        <v>0</v>
      </c>
      <c r="F355" s="218">
        <v>0</v>
      </c>
      <c r="G355" s="218">
        <v>6593525</v>
      </c>
      <c r="H355" s="218">
        <v>20843129</v>
      </c>
      <c r="I355" s="218">
        <v>21550994</v>
      </c>
      <c r="J355" s="218">
        <v>29138110</v>
      </c>
      <c r="K355" s="218">
        <v>0</v>
      </c>
      <c r="L355" s="218">
        <v>6758363</v>
      </c>
      <c r="M355" s="218">
        <v>22379747</v>
      </c>
      <c r="N355" s="191"/>
      <c r="O355" s="218">
        <v>56911747</v>
      </c>
      <c r="P355" s="230">
        <v>63008327</v>
      </c>
      <c r="Q355" s="191"/>
      <c r="R355" s="218">
        <v>63008327</v>
      </c>
      <c r="S355" s="192"/>
      <c r="T355" s="218">
        <v>22379747</v>
      </c>
    </row>
    <row r="356" spans="1:20" ht="12.75">
      <c r="A356" s="177" t="s">
        <v>792</v>
      </c>
      <c r="B356" s="178">
        <v>347</v>
      </c>
      <c r="C356" s="218">
        <v>113058815</v>
      </c>
      <c r="D356" s="218">
        <v>120318593</v>
      </c>
      <c r="E356" s="218">
        <v>0</v>
      </c>
      <c r="F356" s="218">
        <v>0</v>
      </c>
      <c r="G356" s="218">
        <v>0</v>
      </c>
      <c r="H356" s="218">
        <v>113058815</v>
      </c>
      <c r="I356" s="218">
        <v>120318593</v>
      </c>
      <c r="J356" s="218">
        <v>126832137</v>
      </c>
      <c r="K356" s="218">
        <v>0</v>
      </c>
      <c r="L356" s="218">
        <v>0</v>
      </c>
      <c r="M356" s="218">
        <v>126832137</v>
      </c>
      <c r="N356" s="191"/>
      <c r="O356" s="218">
        <v>184183670</v>
      </c>
      <c r="P356" s="230">
        <v>198452638</v>
      </c>
      <c r="Q356" s="191"/>
      <c r="R356" s="218">
        <v>198452638</v>
      </c>
      <c r="S356" s="192"/>
      <c r="T356" s="218">
        <v>126832137</v>
      </c>
    </row>
    <row r="357" spans="1:20" ht="12.75">
      <c r="A357" s="177" t="s">
        <v>793</v>
      </c>
      <c r="B357" s="178">
        <v>348</v>
      </c>
      <c r="C357" s="218">
        <v>293408601</v>
      </c>
      <c r="D357" s="218">
        <v>307195432</v>
      </c>
      <c r="E357" s="218">
        <v>0</v>
      </c>
      <c r="F357" s="218">
        <v>0</v>
      </c>
      <c r="G357" s="218">
        <v>0</v>
      </c>
      <c r="H357" s="218">
        <v>293408601</v>
      </c>
      <c r="I357" s="218">
        <v>307195432</v>
      </c>
      <c r="J357" s="218">
        <v>321080317</v>
      </c>
      <c r="K357" s="218">
        <v>0</v>
      </c>
      <c r="L357" s="218">
        <v>0</v>
      </c>
      <c r="M357" s="218">
        <v>321080317</v>
      </c>
      <c r="N357" s="191"/>
      <c r="O357" s="218">
        <v>319116225</v>
      </c>
      <c r="P357" s="230">
        <v>338145373</v>
      </c>
      <c r="Q357" s="191"/>
      <c r="R357" s="218">
        <v>338145373</v>
      </c>
      <c r="S357" s="192"/>
      <c r="T357" s="218">
        <v>321080317</v>
      </c>
    </row>
    <row r="358" spans="1:20" ht="12.75">
      <c r="A358" s="177" t="s">
        <v>794</v>
      </c>
      <c r="B358" s="178">
        <v>349</v>
      </c>
      <c r="C358" s="218">
        <v>2670613</v>
      </c>
      <c r="D358" s="218">
        <v>2748521</v>
      </c>
      <c r="E358" s="218">
        <v>0</v>
      </c>
      <c r="F358" s="218">
        <v>0</v>
      </c>
      <c r="G358" s="218">
        <v>178131</v>
      </c>
      <c r="H358" s="218">
        <v>2496827</v>
      </c>
      <c r="I358" s="218">
        <v>2570390</v>
      </c>
      <c r="J358" s="218">
        <v>2845446</v>
      </c>
      <c r="K358" s="218">
        <v>0</v>
      </c>
      <c r="L358" s="218">
        <v>182584</v>
      </c>
      <c r="M358" s="218">
        <v>2662862</v>
      </c>
      <c r="N358" s="191"/>
      <c r="O358" s="218">
        <v>4288008</v>
      </c>
      <c r="P358" s="230">
        <v>4312231</v>
      </c>
      <c r="Q358" s="191"/>
      <c r="R358" s="218">
        <v>4312231</v>
      </c>
      <c r="S358" s="192"/>
      <c r="T358" s="218">
        <v>2662862</v>
      </c>
    </row>
    <row r="359" spans="1:20" ht="12.75">
      <c r="A359" s="177" t="s">
        <v>795</v>
      </c>
      <c r="B359" s="178">
        <v>350</v>
      </c>
      <c r="C359" s="218">
        <v>29957601</v>
      </c>
      <c r="D359" s="218">
        <v>31144397</v>
      </c>
      <c r="E359" s="218">
        <v>0</v>
      </c>
      <c r="F359" s="218">
        <v>0</v>
      </c>
      <c r="G359" s="218">
        <v>0</v>
      </c>
      <c r="H359" s="218">
        <v>29957601</v>
      </c>
      <c r="I359" s="218">
        <v>31144397</v>
      </c>
      <c r="J359" s="218">
        <v>32444086</v>
      </c>
      <c r="K359" s="218">
        <v>0</v>
      </c>
      <c r="L359" s="218">
        <v>0</v>
      </c>
      <c r="M359" s="218">
        <v>32444086</v>
      </c>
      <c r="N359" s="191"/>
      <c r="O359" s="218">
        <v>53031881</v>
      </c>
      <c r="P359" s="230">
        <v>55533083</v>
      </c>
      <c r="Q359" s="191"/>
      <c r="R359" s="218">
        <v>55533083</v>
      </c>
      <c r="S359" s="192"/>
      <c r="T359" s="218">
        <v>32444086</v>
      </c>
    </row>
    <row r="360" spans="1:20" ht="12.75">
      <c r="A360" s="177" t="s">
        <v>796</v>
      </c>
      <c r="B360" s="178">
        <v>351</v>
      </c>
      <c r="C360" s="218">
        <v>54234176</v>
      </c>
      <c r="D360" s="218">
        <v>56580241</v>
      </c>
      <c r="E360" s="218">
        <v>0</v>
      </c>
      <c r="F360" s="218">
        <v>570767</v>
      </c>
      <c r="G360" s="218">
        <v>7632877</v>
      </c>
      <c r="H360" s="218">
        <v>47344313</v>
      </c>
      <c r="I360" s="218">
        <v>48947364</v>
      </c>
      <c r="J360" s="218">
        <v>59032330</v>
      </c>
      <c r="K360" s="218">
        <v>570767</v>
      </c>
      <c r="L360" s="218">
        <v>8394466</v>
      </c>
      <c r="M360" s="218">
        <v>50637864</v>
      </c>
      <c r="N360" s="191"/>
      <c r="O360" s="218">
        <v>142127431</v>
      </c>
      <c r="P360" s="230">
        <v>150265383</v>
      </c>
      <c r="Q360" s="191"/>
      <c r="R360" s="218">
        <v>150265383</v>
      </c>
      <c r="S360" s="192"/>
      <c r="T360" s="218">
        <v>50637864</v>
      </c>
    </row>
    <row r="361" spans="5:19" ht="12.75">
      <c r="E361" s="188"/>
      <c r="J361" s="188"/>
      <c r="L361" s="178"/>
      <c r="N361" s="179"/>
      <c r="O361" s="193"/>
      <c r="P361" s="191"/>
      <c r="Q361" s="191"/>
      <c r="R361" s="191"/>
      <c r="S361" s="192"/>
    </row>
    <row r="362" spans="3:20" ht="12.75">
      <c r="C362" s="188">
        <f>SUM(C10:C360)</f>
        <v>15904932474</v>
      </c>
      <c r="D362" s="188">
        <f aca="true" t="shared" si="0" ref="D362:S362">SUM(D10:D360)</f>
        <v>16641078506</v>
      </c>
      <c r="E362" s="188">
        <f t="shared" si="0"/>
        <v>3933310</v>
      </c>
      <c r="F362" s="188">
        <f t="shared" si="0"/>
        <v>7227671</v>
      </c>
      <c r="G362" s="188">
        <f t="shared" si="0"/>
        <v>641863098</v>
      </c>
      <c r="H362" s="188">
        <f t="shared" si="0"/>
        <v>15285775958</v>
      </c>
      <c r="I362" s="188">
        <f t="shared" si="0"/>
        <v>15999215408</v>
      </c>
      <c r="J362" s="188">
        <f t="shared" si="0"/>
        <v>17437196041</v>
      </c>
      <c r="K362" s="188">
        <f t="shared" si="0"/>
        <v>7227671</v>
      </c>
      <c r="L362" s="188">
        <f t="shared" si="0"/>
        <v>665137343</v>
      </c>
      <c r="M362" s="188">
        <f t="shared" si="0"/>
        <v>16773212384</v>
      </c>
      <c r="N362" s="188">
        <f t="shared" si="0"/>
        <v>0</v>
      </c>
      <c r="O362" s="188">
        <f t="shared" si="0"/>
        <v>28854329041</v>
      </c>
      <c r="P362" s="188">
        <f t="shared" si="0"/>
        <v>30634742849</v>
      </c>
      <c r="Q362" s="188">
        <f t="shared" si="0"/>
        <v>0</v>
      </c>
      <c r="R362" s="188">
        <f t="shared" si="0"/>
        <v>30743526057</v>
      </c>
      <c r="S362" s="188">
        <f t="shared" si="0"/>
        <v>0</v>
      </c>
      <c r="T362" s="188">
        <f>SUM(T10:T360)</f>
        <v>16779529336</v>
      </c>
    </row>
    <row r="363" spans="10:19" ht="12.75">
      <c r="J363" s="188"/>
      <c r="L363" s="178"/>
      <c r="M363" s="188" t="s">
        <v>355</v>
      </c>
      <c r="N363" s="179"/>
      <c r="O363" s="180"/>
      <c r="P363" s="188"/>
      <c r="Q363" s="188"/>
      <c r="R363" s="188"/>
      <c r="S363" s="179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/>
  <dimension ref="A1:U362"/>
  <sheetViews>
    <sheetView showGridLines="0" showZeros="0" zoomScalePageLayoutView="0" workbookViewId="0" topLeftCell="A1">
      <selection activeCell="I10" sqref="I10:J360"/>
    </sheetView>
  </sheetViews>
  <sheetFormatPr defaultColWidth="12.57421875" defaultRowHeight="12.75"/>
  <cols>
    <col min="1" max="1" width="18.57421875" style="195" customWidth="1"/>
    <col min="2" max="2" width="5.00390625" style="195" bestFit="1" customWidth="1"/>
    <col min="3" max="4" width="11.7109375" style="195" bestFit="1" customWidth="1"/>
    <col min="5" max="5" width="10.7109375" style="195" bestFit="1" customWidth="1"/>
    <col min="6" max="6" width="13.421875" style="195" bestFit="1" customWidth="1"/>
    <col min="7" max="7" width="12.57421875" style="195" customWidth="1"/>
    <col min="8" max="9" width="11.7109375" style="195" bestFit="1" customWidth="1"/>
    <col min="10" max="10" width="10.7109375" style="195" bestFit="1" customWidth="1"/>
    <col min="11" max="11" width="13.421875" style="195" bestFit="1" customWidth="1"/>
    <col min="12" max="20" width="12.57421875" style="195" customWidth="1"/>
    <col min="21" max="21" width="0" style="195" hidden="1" customWidth="1"/>
    <col min="22" max="16384" width="12.57421875" style="195" customWidth="1"/>
  </cols>
  <sheetData>
    <row r="1" ht="12.75">
      <c r="A1" s="194" t="s">
        <v>810</v>
      </c>
    </row>
    <row r="2" ht="12.75">
      <c r="A2" s="196"/>
    </row>
    <row r="5" spans="5:10" ht="12.75">
      <c r="E5" s="197"/>
      <c r="I5" s="197"/>
      <c r="J5" s="197" t="s">
        <v>417</v>
      </c>
    </row>
    <row r="6" spans="3:11" ht="12.75">
      <c r="C6" s="197"/>
      <c r="E6" s="197" t="s">
        <v>811</v>
      </c>
      <c r="H6" s="197" t="s">
        <v>417</v>
      </c>
      <c r="J6" s="197" t="s">
        <v>811</v>
      </c>
      <c r="K6" s="197" t="s">
        <v>417</v>
      </c>
    </row>
    <row r="7" spans="2:11" ht="12.75">
      <c r="B7" s="194" t="s">
        <v>426</v>
      </c>
      <c r="C7" s="197"/>
      <c r="D7" s="197"/>
      <c r="E7" s="197" t="s">
        <v>813</v>
      </c>
      <c r="F7" s="197" t="s">
        <v>797</v>
      </c>
      <c r="H7" s="197" t="s">
        <v>812</v>
      </c>
      <c r="I7" s="197" t="s">
        <v>417</v>
      </c>
      <c r="J7" s="197" t="s">
        <v>813</v>
      </c>
      <c r="K7" s="197" t="s">
        <v>797</v>
      </c>
    </row>
    <row r="8" spans="1:11" ht="12.75">
      <c r="A8" s="194" t="s">
        <v>436</v>
      </c>
      <c r="B8" s="194" t="s">
        <v>435</v>
      </c>
      <c r="C8" s="197"/>
      <c r="D8" s="197" t="s">
        <v>868</v>
      </c>
      <c r="E8" s="197" t="s">
        <v>815</v>
      </c>
      <c r="F8" s="197" t="s">
        <v>865</v>
      </c>
      <c r="H8" s="197" t="s">
        <v>814</v>
      </c>
      <c r="I8" s="197" t="s">
        <v>868</v>
      </c>
      <c r="J8" s="197" t="s">
        <v>815</v>
      </c>
      <c r="K8" s="197" t="s">
        <v>866</v>
      </c>
    </row>
    <row r="9" spans="3:4" ht="12.75">
      <c r="C9" s="195" t="s">
        <v>355</v>
      </c>
      <c r="D9" s="195" t="s">
        <v>355</v>
      </c>
    </row>
    <row r="10" spans="1:11" ht="12.75">
      <c r="A10" s="194" t="s">
        <v>446</v>
      </c>
      <c r="B10" s="195">
        <v>1</v>
      </c>
      <c r="C10" s="218">
        <v>0</v>
      </c>
      <c r="D10" s="184">
        <v>2033977</v>
      </c>
      <c r="E10" s="223">
        <v>121490</v>
      </c>
      <c r="F10" s="218">
        <f>SUM(C10:E10)</f>
        <v>2155467</v>
      </c>
      <c r="G10" s="199"/>
      <c r="H10" s="218">
        <v>0</v>
      </c>
      <c r="I10" s="229">
        <v>2088894</v>
      </c>
      <c r="J10" s="229">
        <v>132076</v>
      </c>
      <c r="K10" s="198">
        <f>SUM(H10:J10)</f>
        <v>2220970</v>
      </c>
    </row>
    <row r="11" spans="1:11" ht="12.75">
      <c r="A11" s="194" t="s">
        <v>447</v>
      </c>
      <c r="B11" s="195">
        <v>2</v>
      </c>
      <c r="C11" s="218">
        <v>0</v>
      </c>
      <c r="D11" s="184">
        <v>1446332</v>
      </c>
      <c r="E11" s="223">
        <v>64522</v>
      </c>
      <c r="F11" s="218">
        <f aca="true" t="shared" si="0" ref="F11:F74">SUM(C11:E11)</f>
        <v>1510854</v>
      </c>
      <c r="G11" s="198"/>
      <c r="H11" s="218">
        <v>0</v>
      </c>
      <c r="I11" s="229">
        <v>1485383</v>
      </c>
      <c r="J11" s="229">
        <v>67377</v>
      </c>
      <c r="K11" s="198">
        <f aca="true" t="shared" si="1" ref="K11:K74">SUM(H11:J11)</f>
        <v>1552760</v>
      </c>
    </row>
    <row r="12" spans="1:11" ht="12.75">
      <c r="A12" s="194" t="s">
        <v>448</v>
      </c>
      <c r="B12" s="195">
        <v>3</v>
      </c>
      <c r="C12" s="218">
        <v>0</v>
      </c>
      <c r="D12" s="184">
        <v>1567707</v>
      </c>
      <c r="E12" s="223">
        <v>38</v>
      </c>
      <c r="F12" s="218">
        <f t="shared" si="0"/>
        <v>1567745</v>
      </c>
      <c r="G12" s="198"/>
      <c r="H12" s="218">
        <v>0</v>
      </c>
      <c r="I12" s="229">
        <v>1610035</v>
      </c>
      <c r="J12" s="229">
        <v>41</v>
      </c>
      <c r="K12" s="198">
        <f t="shared" si="1"/>
        <v>1610076</v>
      </c>
    </row>
    <row r="13" spans="1:11" ht="12.75">
      <c r="A13" s="194" t="s">
        <v>449</v>
      </c>
      <c r="B13" s="195">
        <v>4</v>
      </c>
      <c r="C13" s="218">
        <v>0</v>
      </c>
      <c r="D13" s="184">
        <v>2420641</v>
      </c>
      <c r="E13" s="223">
        <v>63655</v>
      </c>
      <c r="F13" s="218">
        <f t="shared" si="0"/>
        <v>2484296</v>
      </c>
      <c r="G13" s="198"/>
      <c r="H13" s="218">
        <v>0</v>
      </c>
      <c r="I13" s="229">
        <v>2485998</v>
      </c>
      <c r="J13" s="229">
        <v>60890</v>
      </c>
      <c r="K13" s="198">
        <f t="shared" si="1"/>
        <v>2546888</v>
      </c>
    </row>
    <row r="14" spans="1:11" ht="12.75">
      <c r="A14" s="194" t="s">
        <v>450</v>
      </c>
      <c r="B14" s="195">
        <v>5</v>
      </c>
      <c r="C14" s="218">
        <v>0</v>
      </c>
      <c r="D14" s="184">
        <v>3809114</v>
      </c>
      <c r="E14" s="223">
        <v>91792</v>
      </c>
      <c r="F14" s="218">
        <f t="shared" si="0"/>
        <v>3900906</v>
      </c>
      <c r="G14" s="198"/>
      <c r="H14" s="218">
        <v>0</v>
      </c>
      <c r="I14" s="229">
        <v>3911960</v>
      </c>
      <c r="J14" s="229">
        <v>93382</v>
      </c>
      <c r="K14" s="198">
        <f t="shared" si="1"/>
        <v>4005342</v>
      </c>
    </row>
    <row r="15" spans="1:11" ht="12.75">
      <c r="A15" s="194" t="s">
        <v>451</v>
      </c>
      <c r="B15" s="195">
        <v>6</v>
      </c>
      <c r="C15" s="218">
        <v>0</v>
      </c>
      <c r="D15" s="184">
        <v>14510</v>
      </c>
      <c r="E15" s="223">
        <v>0</v>
      </c>
      <c r="F15" s="218">
        <f t="shared" si="0"/>
        <v>14510</v>
      </c>
      <c r="G15" s="198"/>
      <c r="H15" s="218">
        <v>0</v>
      </c>
      <c r="I15" s="229">
        <v>14902</v>
      </c>
      <c r="J15" s="229">
        <v>0</v>
      </c>
      <c r="K15" s="198">
        <f t="shared" si="1"/>
        <v>14902</v>
      </c>
    </row>
    <row r="16" spans="1:11" ht="12.75">
      <c r="A16" s="194" t="s">
        <v>452</v>
      </c>
      <c r="B16" s="195">
        <v>7</v>
      </c>
      <c r="C16" s="218">
        <v>0</v>
      </c>
      <c r="D16" s="184">
        <v>2011489</v>
      </c>
      <c r="E16" s="223">
        <v>0</v>
      </c>
      <c r="F16" s="218">
        <f t="shared" si="0"/>
        <v>2011489</v>
      </c>
      <c r="G16" s="198"/>
      <c r="H16" s="218">
        <v>0</v>
      </c>
      <c r="I16" s="229">
        <v>2065799</v>
      </c>
      <c r="J16" s="229">
        <v>0</v>
      </c>
      <c r="K16" s="198">
        <f t="shared" si="1"/>
        <v>2065799</v>
      </c>
    </row>
    <row r="17" spans="1:11" ht="12.75">
      <c r="A17" s="194" t="s">
        <v>453</v>
      </c>
      <c r="B17" s="195">
        <v>8</v>
      </c>
      <c r="C17" s="218">
        <v>0</v>
      </c>
      <c r="D17" s="184">
        <v>8704774</v>
      </c>
      <c r="E17" s="223">
        <v>185614</v>
      </c>
      <c r="F17" s="218">
        <f t="shared" si="0"/>
        <v>8890388</v>
      </c>
      <c r="G17" s="198"/>
      <c r="H17" s="218">
        <v>0</v>
      </c>
      <c r="I17" s="229">
        <v>8939803</v>
      </c>
      <c r="J17" s="229">
        <v>194535</v>
      </c>
      <c r="K17" s="198">
        <f t="shared" si="1"/>
        <v>9134338</v>
      </c>
    </row>
    <row r="18" spans="1:11" ht="12.75">
      <c r="A18" s="194" t="s">
        <v>454</v>
      </c>
      <c r="B18" s="195">
        <v>9</v>
      </c>
      <c r="C18" s="218">
        <v>0</v>
      </c>
      <c r="D18" s="184">
        <v>1847539</v>
      </c>
      <c r="E18" s="223">
        <v>207959</v>
      </c>
      <c r="F18" s="218">
        <f t="shared" si="0"/>
        <v>2055498</v>
      </c>
      <c r="G18" s="198"/>
      <c r="H18" s="218">
        <v>0</v>
      </c>
      <c r="I18" s="229">
        <v>1897423</v>
      </c>
      <c r="J18" s="229">
        <v>213481</v>
      </c>
      <c r="K18" s="198">
        <f t="shared" si="1"/>
        <v>2110904</v>
      </c>
    </row>
    <row r="19" spans="1:11" ht="12.75">
      <c r="A19" s="194" t="s">
        <v>455</v>
      </c>
      <c r="B19" s="195">
        <v>10</v>
      </c>
      <c r="C19" s="218">
        <v>0</v>
      </c>
      <c r="D19" s="184">
        <v>7844260</v>
      </c>
      <c r="E19" s="223">
        <v>0</v>
      </c>
      <c r="F19" s="218">
        <f t="shared" si="0"/>
        <v>7844260</v>
      </c>
      <c r="G19" s="198"/>
      <c r="H19" s="218">
        <v>0</v>
      </c>
      <c r="I19" s="229">
        <v>8056055</v>
      </c>
      <c r="J19" s="229">
        <v>0</v>
      </c>
      <c r="K19" s="198">
        <f t="shared" si="1"/>
        <v>8056055</v>
      </c>
    </row>
    <row r="20" spans="1:11" ht="12.75">
      <c r="A20" s="194" t="s">
        <v>456</v>
      </c>
      <c r="B20" s="195">
        <v>11</v>
      </c>
      <c r="C20" s="218">
        <v>0</v>
      </c>
      <c r="D20" s="184">
        <v>822091</v>
      </c>
      <c r="E20" s="223">
        <v>92311</v>
      </c>
      <c r="F20" s="218">
        <f t="shared" si="0"/>
        <v>914402</v>
      </c>
      <c r="G20" s="198"/>
      <c r="H20" s="218">
        <v>0</v>
      </c>
      <c r="I20" s="229">
        <v>844287</v>
      </c>
      <c r="J20" s="229">
        <v>96372</v>
      </c>
      <c r="K20" s="198">
        <f t="shared" si="1"/>
        <v>940659</v>
      </c>
    </row>
    <row r="21" spans="1:11" ht="12.75">
      <c r="A21" s="194" t="s">
        <v>457</v>
      </c>
      <c r="B21" s="195">
        <v>12</v>
      </c>
      <c r="C21" s="218">
        <v>0</v>
      </c>
      <c r="D21" s="184">
        <v>452735</v>
      </c>
      <c r="E21" s="223">
        <v>94200</v>
      </c>
      <c r="F21" s="218">
        <f t="shared" si="0"/>
        <v>546935</v>
      </c>
      <c r="G21" s="198"/>
      <c r="H21" s="218">
        <v>0</v>
      </c>
      <c r="I21" s="229">
        <v>464959</v>
      </c>
      <c r="J21" s="229">
        <v>99749</v>
      </c>
      <c r="K21" s="198">
        <f t="shared" si="1"/>
        <v>564708</v>
      </c>
    </row>
    <row r="22" spans="1:11" ht="12.75">
      <c r="A22" s="194" t="s">
        <v>458</v>
      </c>
      <c r="B22" s="195">
        <v>13</v>
      </c>
      <c r="C22" s="218">
        <v>0</v>
      </c>
      <c r="D22" s="184">
        <v>191955</v>
      </c>
      <c r="E22" s="223">
        <v>11243</v>
      </c>
      <c r="F22" s="218">
        <f t="shared" si="0"/>
        <v>203198</v>
      </c>
      <c r="G22" s="198"/>
      <c r="H22" s="218">
        <v>0</v>
      </c>
      <c r="I22" s="229">
        <v>197138</v>
      </c>
      <c r="J22" s="229">
        <v>11302</v>
      </c>
      <c r="K22" s="198">
        <f t="shared" si="1"/>
        <v>208440</v>
      </c>
    </row>
    <row r="23" spans="1:11" ht="12.75">
      <c r="A23" s="194" t="s">
        <v>459</v>
      </c>
      <c r="B23" s="195">
        <v>14</v>
      </c>
      <c r="C23" s="218">
        <v>0</v>
      </c>
      <c r="D23" s="184">
        <v>1398231</v>
      </c>
      <c r="E23" s="223">
        <v>87129</v>
      </c>
      <c r="F23" s="218">
        <f t="shared" si="0"/>
        <v>1485360</v>
      </c>
      <c r="G23" s="198"/>
      <c r="H23" s="218">
        <v>0</v>
      </c>
      <c r="I23" s="229">
        <v>1435983</v>
      </c>
      <c r="J23" s="229">
        <v>95405</v>
      </c>
      <c r="K23" s="198">
        <f t="shared" si="1"/>
        <v>1531388</v>
      </c>
    </row>
    <row r="24" spans="1:11" ht="12.75">
      <c r="A24" s="194" t="s">
        <v>460</v>
      </c>
      <c r="B24" s="195">
        <v>15</v>
      </c>
      <c r="C24" s="218">
        <v>0</v>
      </c>
      <c r="D24" s="184">
        <v>2737372</v>
      </c>
      <c r="E24" s="223">
        <v>44422</v>
      </c>
      <c r="F24" s="218">
        <f t="shared" si="0"/>
        <v>2781794</v>
      </c>
      <c r="G24" s="198"/>
      <c r="H24" s="218">
        <v>0</v>
      </c>
      <c r="I24" s="229">
        <v>2811281</v>
      </c>
      <c r="J24" s="229">
        <v>45678</v>
      </c>
      <c r="K24" s="198">
        <f t="shared" si="1"/>
        <v>2856959</v>
      </c>
    </row>
    <row r="25" spans="1:11" ht="12.75">
      <c r="A25" s="194" t="s">
        <v>461</v>
      </c>
      <c r="B25" s="195">
        <v>16</v>
      </c>
      <c r="C25" s="218">
        <v>0</v>
      </c>
      <c r="D25" s="184">
        <v>5898624</v>
      </c>
      <c r="E25" s="223">
        <v>0</v>
      </c>
      <c r="F25" s="218">
        <f t="shared" si="0"/>
        <v>5898624</v>
      </c>
      <c r="G25" s="198"/>
      <c r="H25" s="218">
        <v>0</v>
      </c>
      <c r="I25" s="229">
        <v>6057887</v>
      </c>
      <c r="J25" s="229">
        <v>0</v>
      </c>
      <c r="K25" s="198">
        <f t="shared" si="1"/>
        <v>6057887</v>
      </c>
    </row>
    <row r="26" spans="1:11" ht="12.75">
      <c r="A26" s="194" t="s">
        <v>462</v>
      </c>
      <c r="B26" s="195">
        <v>17</v>
      </c>
      <c r="C26" s="218">
        <v>0</v>
      </c>
      <c r="D26" s="184">
        <v>1770746</v>
      </c>
      <c r="E26" s="223">
        <v>0</v>
      </c>
      <c r="F26" s="218">
        <f t="shared" si="0"/>
        <v>1770746</v>
      </c>
      <c r="G26" s="198"/>
      <c r="H26" s="218">
        <v>0</v>
      </c>
      <c r="I26" s="229">
        <v>1818556</v>
      </c>
      <c r="J26" s="229">
        <v>0</v>
      </c>
      <c r="K26" s="198">
        <f t="shared" si="1"/>
        <v>1818556</v>
      </c>
    </row>
    <row r="27" spans="1:11" ht="12.75">
      <c r="A27" s="194" t="s">
        <v>463</v>
      </c>
      <c r="B27" s="195">
        <v>18</v>
      </c>
      <c r="C27" s="218">
        <v>0</v>
      </c>
      <c r="D27" s="184">
        <v>716633</v>
      </c>
      <c r="E27" s="223">
        <v>0</v>
      </c>
      <c r="F27" s="218">
        <f t="shared" si="0"/>
        <v>716633</v>
      </c>
      <c r="G27" s="198"/>
      <c r="H27" s="218">
        <v>0</v>
      </c>
      <c r="I27" s="229">
        <v>735982</v>
      </c>
      <c r="J27" s="229">
        <v>0</v>
      </c>
      <c r="K27" s="198">
        <f t="shared" si="1"/>
        <v>735982</v>
      </c>
    </row>
    <row r="28" spans="1:11" ht="12.75">
      <c r="A28" s="194" t="s">
        <v>464</v>
      </c>
      <c r="B28" s="195">
        <v>19</v>
      </c>
      <c r="C28" s="218">
        <v>0</v>
      </c>
      <c r="D28" s="184">
        <v>782733</v>
      </c>
      <c r="E28" s="223">
        <v>13604</v>
      </c>
      <c r="F28" s="218">
        <f t="shared" si="0"/>
        <v>796337</v>
      </c>
      <c r="G28" s="198"/>
      <c r="H28" s="218">
        <v>0</v>
      </c>
      <c r="I28" s="229">
        <v>803867</v>
      </c>
      <c r="J28" s="229">
        <v>14166</v>
      </c>
      <c r="K28" s="198">
        <f t="shared" si="1"/>
        <v>818033</v>
      </c>
    </row>
    <row r="29" spans="1:11" ht="12.75">
      <c r="A29" s="194" t="s">
        <v>465</v>
      </c>
      <c r="B29" s="195">
        <v>20</v>
      </c>
      <c r="C29" s="218">
        <v>0</v>
      </c>
      <c r="D29" s="184">
        <v>2174876</v>
      </c>
      <c r="E29" s="223">
        <v>106282</v>
      </c>
      <c r="F29" s="218">
        <f t="shared" si="0"/>
        <v>2281158</v>
      </c>
      <c r="G29" s="198"/>
      <c r="H29" s="218">
        <v>0</v>
      </c>
      <c r="I29" s="229">
        <v>2233598</v>
      </c>
      <c r="J29" s="229">
        <v>105562</v>
      </c>
      <c r="K29" s="198">
        <f t="shared" si="1"/>
        <v>2339160</v>
      </c>
    </row>
    <row r="30" spans="1:11" ht="12.75">
      <c r="A30" s="194" t="s">
        <v>466</v>
      </c>
      <c r="B30" s="195">
        <v>21</v>
      </c>
      <c r="C30" s="218">
        <v>0</v>
      </c>
      <c r="D30" s="184">
        <v>929909</v>
      </c>
      <c r="E30" s="223">
        <v>101386</v>
      </c>
      <c r="F30" s="218">
        <f t="shared" si="0"/>
        <v>1031295</v>
      </c>
      <c r="G30" s="198"/>
      <c r="H30" s="218">
        <v>0</v>
      </c>
      <c r="I30" s="229">
        <v>955017</v>
      </c>
      <c r="J30" s="229">
        <v>65596</v>
      </c>
      <c r="K30" s="198">
        <f t="shared" si="1"/>
        <v>1020613</v>
      </c>
    </row>
    <row r="31" spans="1:11" ht="12.75">
      <c r="A31" s="194" t="s">
        <v>467</v>
      </c>
      <c r="B31" s="195">
        <v>22</v>
      </c>
      <c r="C31" s="218">
        <v>0</v>
      </c>
      <c r="D31" s="184">
        <v>93898</v>
      </c>
      <c r="E31" s="223">
        <v>55335</v>
      </c>
      <c r="F31" s="218">
        <f t="shared" si="0"/>
        <v>149233</v>
      </c>
      <c r="G31" s="198"/>
      <c r="H31" s="218">
        <v>0</v>
      </c>
      <c r="I31" s="229">
        <v>96433</v>
      </c>
      <c r="J31" s="229">
        <v>43315</v>
      </c>
      <c r="K31" s="198">
        <f t="shared" si="1"/>
        <v>139748</v>
      </c>
    </row>
    <row r="32" spans="1:11" ht="12.75">
      <c r="A32" s="194" t="s">
        <v>468</v>
      </c>
      <c r="B32" s="195">
        <v>23</v>
      </c>
      <c r="C32" s="218">
        <v>0</v>
      </c>
      <c r="D32" s="184">
        <v>1186907</v>
      </c>
      <c r="E32" s="223">
        <v>884962</v>
      </c>
      <c r="F32" s="218">
        <f t="shared" si="0"/>
        <v>2071869</v>
      </c>
      <c r="G32" s="198"/>
      <c r="H32" s="218">
        <v>0</v>
      </c>
      <c r="I32" s="229">
        <v>1218953</v>
      </c>
      <c r="J32" s="229">
        <v>977646</v>
      </c>
      <c r="K32" s="198">
        <f t="shared" si="1"/>
        <v>2196599</v>
      </c>
    </row>
    <row r="33" spans="1:11" ht="12.75">
      <c r="A33" s="194" t="s">
        <v>469</v>
      </c>
      <c r="B33" s="195">
        <v>24</v>
      </c>
      <c r="C33" s="218">
        <v>0</v>
      </c>
      <c r="D33" s="184">
        <v>1759269</v>
      </c>
      <c r="E33" s="223">
        <v>151600</v>
      </c>
      <c r="F33" s="218">
        <f t="shared" si="0"/>
        <v>1910869</v>
      </c>
      <c r="G33" s="198"/>
      <c r="H33" s="218">
        <v>0</v>
      </c>
      <c r="I33" s="229">
        <v>1806769</v>
      </c>
      <c r="J33" s="229">
        <v>149528</v>
      </c>
      <c r="K33" s="198">
        <f t="shared" si="1"/>
        <v>1956297</v>
      </c>
    </row>
    <row r="34" spans="1:11" ht="12.75">
      <c r="A34" s="194" t="s">
        <v>470</v>
      </c>
      <c r="B34" s="195">
        <v>25</v>
      </c>
      <c r="C34" s="218">
        <v>0</v>
      </c>
      <c r="D34" s="184">
        <v>1754449</v>
      </c>
      <c r="E34" s="223">
        <v>865</v>
      </c>
      <c r="F34" s="218">
        <f t="shared" si="0"/>
        <v>1755314</v>
      </c>
      <c r="G34" s="198"/>
      <c r="H34" s="218">
        <v>0</v>
      </c>
      <c r="I34" s="229">
        <v>1801819</v>
      </c>
      <c r="J34" s="229">
        <v>840</v>
      </c>
      <c r="K34" s="198">
        <f t="shared" si="1"/>
        <v>1802659</v>
      </c>
    </row>
    <row r="35" spans="1:11" ht="12.75">
      <c r="A35" s="194" t="s">
        <v>471</v>
      </c>
      <c r="B35" s="195">
        <v>26</v>
      </c>
      <c r="C35" s="218">
        <v>0</v>
      </c>
      <c r="D35" s="184">
        <v>2334595</v>
      </c>
      <c r="E35" s="223">
        <v>0</v>
      </c>
      <c r="F35" s="218">
        <f t="shared" si="0"/>
        <v>2334595</v>
      </c>
      <c r="G35" s="198"/>
      <c r="H35" s="218">
        <v>0</v>
      </c>
      <c r="I35" s="229">
        <v>2397629</v>
      </c>
      <c r="J35" s="229">
        <v>0</v>
      </c>
      <c r="K35" s="198">
        <f t="shared" si="1"/>
        <v>2397629</v>
      </c>
    </row>
    <row r="36" spans="1:11" ht="12.75">
      <c r="A36" s="194" t="s">
        <v>472</v>
      </c>
      <c r="B36" s="195">
        <v>27</v>
      </c>
      <c r="C36" s="218">
        <v>0</v>
      </c>
      <c r="D36" s="184">
        <v>629110</v>
      </c>
      <c r="E36" s="223">
        <v>29814</v>
      </c>
      <c r="F36" s="218">
        <f t="shared" si="0"/>
        <v>658924</v>
      </c>
      <c r="G36" s="198"/>
      <c r="H36" s="218">
        <v>0</v>
      </c>
      <c r="I36" s="229">
        <v>646096</v>
      </c>
      <c r="J36" s="229">
        <v>29674</v>
      </c>
      <c r="K36" s="198">
        <f t="shared" si="1"/>
        <v>675770</v>
      </c>
    </row>
    <row r="37" spans="1:11" ht="12.75">
      <c r="A37" s="194" t="s">
        <v>473</v>
      </c>
      <c r="B37" s="195">
        <v>28</v>
      </c>
      <c r="C37" s="218">
        <v>0</v>
      </c>
      <c r="D37" s="184">
        <v>208459</v>
      </c>
      <c r="E37" s="223">
        <v>0</v>
      </c>
      <c r="F37" s="218">
        <f t="shared" si="0"/>
        <v>208459</v>
      </c>
      <c r="G37" s="198"/>
      <c r="H37" s="218">
        <v>0</v>
      </c>
      <c r="I37" s="229">
        <v>214087</v>
      </c>
      <c r="J37" s="229">
        <v>0</v>
      </c>
      <c r="K37" s="198">
        <f t="shared" si="1"/>
        <v>214087</v>
      </c>
    </row>
    <row r="38" spans="1:11" ht="12.75">
      <c r="A38" s="194" t="s">
        <v>474</v>
      </c>
      <c r="B38" s="195">
        <v>29</v>
      </c>
      <c r="C38" s="218">
        <v>0</v>
      </c>
      <c r="D38" s="184">
        <v>300724</v>
      </c>
      <c r="E38" s="223">
        <v>20306</v>
      </c>
      <c r="F38" s="218">
        <f t="shared" si="0"/>
        <v>321030</v>
      </c>
      <c r="G38" s="198"/>
      <c r="H38" s="218">
        <v>0</v>
      </c>
      <c r="I38" s="229">
        <v>308844</v>
      </c>
      <c r="J38" s="229">
        <v>19828</v>
      </c>
      <c r="K38" s="198">
        <f t="shared" si="1"/>
        <v>328672</v>
      </c>
    </row>
    <row r="39" spans="1:11" ht="12.75">
      <c r="A39" s="194" t="s">
        <v>475</v>
      </c>
      <c r="B39" s="195">
        <v>30</v>
      </c>
      <c r="C39" s="218">
        <v>0</v>
      </c>
      <c r="D39" s="184">
        <v>6038076</v>
      </c>
      <c r="E39" s="223">
        <v>0</v>
      </c>
      <c r="F39" s="218">
        <f t="shared" si="0"/>
        <v>6038076</v>
      </c>
      <c r="G39" s="198"/>
      <c r="H39" s="218">
        <v>0</v>
      </c>
      <c r="I39" s="229">
        <v>6201104</v>
      </c>
      <c r="J39" s="229">
        <v>0</v>
      </c>
      <c r="K39" s="198">
        <f t="shared" si="1"/>
        <v>6201104</v>
      </c>
    </row>
    <row r="40" spans="1:11" ht="12.75">
      <c r="A40" s="194" t="s">
        <v>476</v>
      </c>
      <c r="B40" s="195">
        <v>31</v>
      </c>
      <c r="C40" s="218">
        <v>0</v>
      </c>
      <c r="D40" s="184">
        <v>6020823</v>
      </c>
      <c r="E40" s="223">
        <v>126590</v>
      </c>
      <c r="F40" s="218">
        <f t="shared" si="0"/>
        <v>6147413</v>
      </c>
      <c r="G40" s="198"/>
      <c r="H40" s="218">
        <v>0</v>
      </c>
      <c r="I40" s="229">
        <v>6183385</v>
      </c>
      <c r="J40" s="229">
        <v>137082</v>
      </c>
      <c r="K40" s="198">
        <f t="shared" si="1"/>
        <v>6320467</v>
      </c>
    </row>
    <row r="41" spans="1:11" ht="12.75">
      <c r="A41" s="194" t="s">
        <v>477</v>
      </c>
      <c r="B41" s="195">
        <v>32</v>
      </c>
      <c r="C41" s="218">
        <v>0</v>
      </c>
      <c r="D41" s="184">
        <v>1415233</v>
      </c>
      <c r="E41" s="223">
        <v>26508</v>
      </c>
      <c r="F41" s="218">
        <f t="shared" si="0"/>
        <v>1441741</v>
      </c>
      <c r="G41" s="198"/>
      <c r="H41" s="218">
        <v>0</v>
      </c>
      <c r="I41" s="229">
        <v>1453444</v>
      </c>
      <c r="J41" s="229">
        <v>25205</v>
      </c>
      <c r="K41" s="198">
        <f t="shared" si="1"/>
        <v>1478649</v>
      </c>
    </row>
    <row r="42" spans="1:11" ht="12.75">
      <c r="A42" s="194" t="s">
        <v>478</v>
      </c>
      <c r="B42" s="195">
        <v>33</v>
      </c>
      <c r="C42" s="218">
        <v>0</v>
      </c>
      <c r="D42" s="184">
        <v>131287</v>
      </c>
      <c r="E42" s="223">
        <v>24406</v>
      </c>
      <c r="F42" s="218">
        <f t="shared" si="0"/>
        <v>155693</v>
      </c>
      <c r="G42" s="198"/>
      <c r="H42" s="218">
        <v>0</v>
      </c>
      <c r="I42" s="229">
        <v>134832</v>
      </c>
      <c r="J42" s="229">
        <v>19661</v>
      </c>
      <c r="K42" s="198">
        <f t="shared" si="1"/>
        <v>154493</v>
      </c>
    </row>
    <row r="43" spans="1:11" ht="12.75">
      <c r="A43" s="194" t="s">
        <v>479</v>
      </c>
      <c r="B43" s="195">
        <v>34</v>
      </c>
      <c r="C43" s="218">
        <v>0</v>
      </c>
      <c r="D43" s="184">
        <v>204142</v>
      </c>
      <c r="E43" s="223">
        <v>11050</v>
      </c>
      <c r="F43" s="218">
        <f t="shared" si="0"/>
        <v>215192</v>
      </c>
      <c r="G43" s="198"/>
      <c r="H43" s="218">
        <v>0</v>
      </c>
      <c r="I43" s="229">
        <v>209654</v>
      </c>
      <c r="J43" s="229">
        <v>11668</v>
      </c>
      <c r="K43" s="198">
        <f t="shared" si="1"/>
        <v>221322</v>
      </c>
    </row>
    <row r="44" spans="1:11" ht="12.75">
      <c r="A44" s="194" t="s">
        <v>480</v>
      </c>
      <c r="B44" s="195">
        <v>35</v>
      </c>
      <c r="C44" s="218">
        <v>0</v>
      </c>
      <c r="D44" s="184">
        <v>195892075</v>
      </c>
      <c r="E44" s="223">
        <v>318922</v>
      </c>
      <c r="F44" s="218">
        <f t="shared" si="0"/>
        <v>196210997</v>
      </c>
      <c r="G44" s="198"/>
      <c r="H44" s="218">
        <v>0</v>
      </c>
      <c r="I44" s="229">
        <v>201181161</v>
      </c>
      <c r="J44" s="229">
        <v>390600</v>
      </c>
      <c r="K44" s="198">
        <f t="shared" si="1"/>
        <v>201571761</v>
      </c>
    </row>
    <row r="45" spans="1:11" ht="12.75">
      <c r="A45" s="194" t="s">
        <v>481</v>
      </c>
      <c r="B45" s="195">
        <v>36</v>
      </c>
      <c r="C45" s="218">
        <v>0</v>
      </c>
      <c r="D45" s="184">
        <v>1515701</v>
      </c>
      <c r="E45" s="223">
        <v>573392</v>
      </c>
      <c r="F45" s="218">
        <f t="shared" si="0"/>
        <v>2089093</v>
      </c>
      <c r="G45" s="198"/>
      <c r="H45" s="218">
        <v>0</v>
      </c>
      <c r="I45" s="229">
        <v>1556625</v>
      </c>
      <c r="J45" s="229">
        <v>574131</v>
      </c>
      <c r="K45" s="198">
        <f t="shared" si="1"/>
        <v>2130756</v>
      </c>
    </row>
    <row r="46" spans="1:11" ht="12.75">
      <c r="A46" s="194" t="s">
        <v>482</v>
      </c>
      <c r="B46" s="195">
        <v>37</v>
      </c>
      <c r="C46" s="218">
        <v>0</v>
      </c>
      <c r="D46" s="184">
        <v>260815</v>
      </c>
      <c r="E46" s="223">
        <v>3182</v>
      </c>
      <c r="F46" s="218">
        <f t="shared" si="0"/>
        <v>263997</v>
      </c>
      <c r="G46" s="198"/>
      <c r="H46" s="218">
        <v>0</v>
      </c>
      <c r="I46" s="229">
        <v>267857</v>
      </c>
      <c r="J46" s="229">
        <v>3320</v>
      </c>
      <c r="K46" s="198">
        <f t="shared" si="1"/>
        <v>271177</v>
      </c>
    </row>
    <row r="47" spans="1:11" ht="12.75">
      <c r="A47" s="194" t="s">
        <v>483</v>
      </c>
      <c r="B47" s="195">
        <v>38</v>
      </c>
      <c r="C47" s="218">
        <v>0</v>
      </c>
      <c r="D47" s="184">
        <v>502630</v>
      </c>
      <c r="E47" s="223">
        <v>148728</v>
      </c>
      <c r="F47" s="218">
        <f t="shared" si="0"/>
        <v>651358</v>
      </c>
      <c r="G47" s="198"/>
      <c r="H47" s="218">
        <v>0</v>
      </c>
      <c r="I47" s="229">
        <v>516201</v>
      </c>
      <c r="J47" s="229">
        <v>155461</v>
      </c>
      <c r="K47" s="198">
        <f t="shared" si="1"/>
        <v>671662</v>
      </c>
    </row>
    <row r="48" spans="1:11" ht="12.75">
      <c r="A48" s="194" t="s">
        <v>484</v>
      </c>
      <c r="B48" s="195">
        <v>39</v>
      </c>
      <c r="C48" s="218">
        <v>0</v>
      </c>
      <c r="D48" s="184">
        <v>354164</v>
      </c>
      <c r="E48" s="223">
        <v>0</v>
      </c>
      <c r="F48" s="218">
        <f t="shared" si="0"/>
        <v>354164</v>
      </c>
      <c r="G48" s="198"/>
      <c r="H48" s="218">
        <v>0</v>
      </c>
      <c r="I48" s="229">
        <v>363726</v>
      </c>
      <c r="J48" s="229">
        <v>0</v>
      </c>
      <c r="K48" s="198">
        <f t="shared" si="1"/>
        <v>363726</v>
      </c>
    </row>
    <row r="49" spans="1:11" ht="12.75">
      <c r="A49" s="194" t="s">
        <v>485</v>
      </c>
      <c r="B49" s="195">
        <v>40</v>
      </c>
      <c r="C49" s="218">
        <v>0</v>
      </c>
      <c r="D49" s="184">
        <v>5916623</v>
      </c>
      <c r="E49" s="223">
        <v>26500</v>
      </c>
      <c r="F49" s="218">
        <f t="shared" si="0"/>
        <v>5943123</v>
      </c>
      <c r="G49" s="198"/>
      <c r="H49" s="218">
        <v>0</v>
      </c>
      <c r="I49" s="229">
        <v>6076372</v>
      </c>
      <c r="J49" s="229">
        <v>29443</v>
      </c>
      <c r="K49" s="198">
        <f t="shared" si="1"/>
        <v>6105815</v>
      </c>
    </row>
    <row r="50" spans="1:11" ht="12.75">
      <c r="A50" s="194" t="s">
        <v>486</v>
      </c>
      <c r="B50" s="195">
        <v>41</v>
      </c>
      <c r="C50" s="218">
        <v>0</v>
      </c>
      <c r="D50" s="184">
        <v>408251</v>
      </c>
      <c r="E50" s="223">
        <v>336370</v>
      </c>
      <c r="F50" s="218">
        <f t="shared" si="0"/>
        <v>744621</v>
      </c>
      <c r="G50" s="198"/>
      <c r="H50" s="218">
        <v>0</v>
      </c>
      <c r="I50" s="229">
        <v>419274</v>
      </c>
      <c r="J50" s="229">
        <v>301750</v>
      </c>
      <c r="K50" s="198">
        <f t="shared" si="1"/>
        <v>721024</v>
      </c>
    </row>
    <row r="51" spans="1:11" ht="12.75">
      <c r="A51" s="194" t="s">
        <v>487</v>
      </c>
      <c r="B51" s="195">
        <v>42</v>
      </c>
      <c r="C51" s="218">
        <v>0</v>
      </c>
      <c r="D51" s="184">
        <v>3765882</v>
      </c>
      <c r="E51" s="223">
        <v>295418</v>
      </c>
      <c r="F51" s="218">
        <f t="shared" si="0"/>
        <v>4061300</v>
      </c>
      <c r="G51" s="198"/>
      <c r="H51" s="218">
        <v>0</v>
      </c>
      <c r="I51" s="229">
        <v>3867561</v>
      </c>
      <c r="J51" s="229">
        <v>324674</v>
      </c>
      <c r="K51" s="198">
        <f t="shared" si="1"/>
        <v>4192235</v>
      </c>
    </row>
    <row r="52" spans="1:11" ht="12.75">
      <c r="A52" s="194" t="s">
        <v>488</v>
      </c>
      <c r="B52" s="195">
        <v>43</v>
      </c>
      <c r="C52" s="218">
        <v>0</v>
      </c>
      <c r="D52" s="184">
        <v>403120</v>
      </c>
      <c r="E52" s="223">
        <v>78679</v>
      </c>
      <c r="F52" s="218">
        <f t="shared" si="0"/>
        <v>481799</v>
      </c>
      <c r="G52" s="198"/>
      <c r="H52" s="218">
        <v>0</v>
      </c>
      <c r="I52" s="229">
        <v>414004</v>
      </c>
      <c r="J52" s="229">
        <v>80390</v>
      </c>
      <c r="K52" s="198">
        <f t="shared" si="1"/>
        <v>494394</v>
      </c>
    </row>
    <row r="53" spans="1:11" ht="12.75">
      <c r="A53" s="194" t="s">
        <v>489</v>
      </c>
      <c r="B53" s="195">
        <v>44</v>
      </c>
      <c r="C53" s="218">
        <v>0</v>
      </c>
      <c r="D53" s="184">
        <v>21649227</v>
      </c>
      <c r="E53" s="223">
        <v>203</v>
      </c>
      <c r="F53" s="218">
        <f t="shared" si="0"/>
        <v>21649430</v>
      </c>
      <c r="G53" s="198"/>
      <c r="H53" s="218">
        <v>0</v>
      </c>
      <c r="I53" s="229">
        <v>22233756</v>
      </c>
      <c r="J53" s="229">
        <v>221</v>
      </c>
      <c r="K53" s="198">
        <f t="shared" si="1"/>
        <v>22233977</v>
      </c>
    </row>
    <row r="54" spans="1:11" ht="12.75">
      <c r="A54" s="194" t="s">
        <v>490</v>
      </c>
      <c r="B54" s="195">
        <v>45</v>
      </c>
      <c r="C54" s="218">
        <v>0</v>
      </c>
      <c r="D54" s="184">
        <v>510512</v>
      </c>
      <c r="E54" s="223">
        <v>97330</v>
      </c>
      <c r="F54" s="218">
        <f t="shared" si="0"/>
        <v>607842</v>
      </c>
      <c r="G54" s="198"/>
      <c r="H54" s="218">
        <v>0</v>
      </c>
      <c r="I54" s="229">
        <v>524296</v>
      </c>
      <c r="J54" s="229">
        <v>86834</v>
      </c>
      <c r="K54" s="198">
        <f t="shared" si="1"/>
        <v>611130</v>
      </c>
    </row>
    <row r="55" spans="1:11" ht="12.75">
      <c r="A55" s="194" t="s">
        <v>491</v>
      </c>
      <c r="B55" s="195">
        <v>46</v>
      </c>
      <c r="C55" s="218">
        <v>0</v>
      </c>
      <c r="D55" s="184">
        <v>6564518</v>
      </c>
      <c r="E55" s="223">
        <v>0</v>
      </c>
      <c r="F55" s="218">
        <f t="shared" si="0"/>
        <v>6564518</v>
      </c>
      <c r="G55" s="198"/>
      <c r="H55" s="218">
        <v>0</v>
      </c>
      <c r="I55" s="229">
        <v>6741760</v>
      </c>
      <c r="J55" s="229">
        <v>0</v>
      </c>
      <c r="K55" s="198">
        <f t="shared" si="1"/>
        <v>6741760</v>
      </c>
    </row>
    <row r="56" spans="1:11" ht="12.75">
      <c r="A56" s="194" t="s">
        <v>492</v>
      </c>
      <c r="B56" s="195">
        <v>47</v>
      </c>
      <c r="C56" s="218">
        <v>0</v>
      </c>
      <c r="D56" s="184">
        <v>316595</v>
      </c>
      <c r="E56" s="223">
        <v>2540</v>
      </c>
      <c r="F56" s="218">
        <f t="shared" si="0"/>
        <v>319135</v>
      </c>
      <c r="G56" s="198"/>
      <c r="H56" s="218">
        <v>0</v>
      </c>
      <c r="I56" s="229">
        <v>325143</v>
      </c>
      <c r="J56" s="229">
        <v>2298</v>
      </c>
      <c r="K56" s="198">
        <f t="shared" si="1"/>
        <v>327441</v>
      </c>
    </row>
    <row r="57" spans="1:11" ht="12.75">
      <c r="A57" s="194" t="s">
        <v>493</v>
      </c>
      <c r="B57" s="195">
        <v>48</v>
      </c>
      <c r="C57" s="218">
        <v>0</v>
      </c>
      <c r="D57" s="184">
        <v>2707773</v>
      </c>
      <c r="E57" s="223">
        <v>0</v>
      </c>
      <c r="F57" s="218">
        <f t="shared" si="0"/>
        <v>2707773</v>
      </c>
      <c r="G57" s="198"/>
      <c r="H57" s="218">
        <v>0</v>
      </c>
      <c r="I57" s="229">
        <v>2780883</v>
      </c>
      <c r="J57" s="229">
        <v>0</v>
      </c>
      <c r="K57" s="198">
        <f t="shared" si="1"/>
        <v>2780883</v>
      </c>
    </row>
    <row r="58" spans="1:11" ht="12.75">
      <c r="A58" s="194" t="s">
        <v>494</v>
      </c>
      <c r="B58" s="195">
        <v>49</v>
      </c>
      <c r="C58" s="218">
        <v>0</v>
      </c>
      <c r="D58" s="184">
        <v>22212508</v>
      </c>
      <c r="E58" s="223">
        <v>0</v>
      </c>
      <c r="F58" s="218">
        <f t="shared" si="0"/>
        <v>22212508</v>
      </c>
      <c r="G58" s="198"/>
      <c r="H58" s="218">
        <v>0</v>
      </c>
      <c r="I58" s="229">
        <v>22812246</v>
      </c>
      <c r="J58" s="229">
        <v>0</v>
      </c>
      <c r="K58" s="198">
        <f t="shared" si="1"/>
        <v>22812246</v>
      </c>
    </row>
    <row r="59" spans="1:11" ht="12.75">
      <c r="A59" s="194" t="s">
        <v>495</v>
      </c>
      <c r="B59" s="195">
        <v>50</v>
      </c>
      <c r="C59" s="218">
        <v>0</v>
      </c>
      <c r="D59" s="184">
        <v>2217268</v>
      </c>
      <c r="E59" s="223">
        <v>37835</v>
      </c>
      <c r="F59" s="218">
        <f t="shared" si="0"/>
        <v>2255103</v>
      </c>
      <c r="G59" s="198"/>
      <c r="H59" s="218">
        <v>0</v>
      </c>
      <c r="I59" s="229">
        <v>2277134</v>
      </c>
      <c r="J59" s="229">
        <v>36877</v>
      </c>
      <c r="K59" s="198">
        <f t="shared" si="1"/>
        <v>2314011</v>
      </c>
    </row>
    <row r="60" spans="1:11" ht="12.75">
      <c r="A60" s="194" t="s">
        <v>496</v>
      </c>
      <c r="B60" s="195">
        <v>51</v>
      </c>
      <c r="C60" s="218">
        <v>0</v>
      </c>
      <c r="D60" s="184">
        <v>226818</v>
      </c>
      <c r="E60" s="223">
        <v>157217</v>
      </c>
      <c r="F60" s="218">
        <f t="shared" si="0"/>
        <v>384035</v>
      </c>
      <c r="G60" s="198"/>
      <c r="H60" s="218">
        <v>0</v>
      </c>
      <c r="I60" s="229">
        <v>232942</v>
      </c>
      <c r="J60" s="229">
        <v>156503</v>
      </c>
      <c r="K60" s="198">
        <f t="shared" si="1"/>
        <v>389445</v>
      </c>
    </row>
    <row r="61" spans="1:11" ht="12.75">
      <c r="A61" s="194" t="s">
        <v>497</v>
      </c>
      <c r="B61" s="195">
        <v>52</v>
      </c>
      <c r="C61" s="218">
        <v>0</v>
      </c>
      <c r="D61" s="184">
        <v>1510457</v>
      </c>
      <c r="E61" s="223">
        <v>121515</v>
      </c>
      <c r="F61" s="218">
        <f t="shared" si="0"/>
        <v>1631972</v>
      </c>
      <c r="G61" s="198"/>
      <c r="H61" s="218">
        <v>0</v>
      </c>
      <c r="I61" s="229">
        <v>1551239</v>
      </c>
      <c r="J61" s="229">
        <v>133397</v>
      </c>
      <c r="K61" s="198">
        <f t="shared" si="1"/>
        <v>1684636</v>
      </c>
    </row>
    <row r="62" spans="1:11" ht="12.75">
      <c r="A62" s="194" t="s">
        <v>498</v>
      </c>
      <c r="B62" s="195">
        <v>53</v>
      </c>
      <c r="C62" s="218">
        <v>0</v>
      </c>
      <c r="D62" s="184">
        <v>180734</v>
      </c>
      <c r="E62" s="223">
        <v>17810</v>
      </c>
      <c r="F62" s="218">
        <f t="shared" si="0"/>
        <v>198544</v>
      </c>
      <c r="G62" s="198"/>
      <c r="H62" s="218">
        <v>0</v>
      </c>
      <c r="I62" s="229">
        <v>185614</v>
      </c>
      <c r="J62" s="229">
        <v>18124</v>
      </c>
      <c r="K62" s="198">
        <f t="shared" si="1"/>
        <v>203738</v>
      </c>
    </row>
    <row r="63" spans="1:11" ht="12.75">
      <c r="A63" s="194" t="s">
        <v>499</v>
      </c>
      <c r="B63" s="195">
        <v>54</v>
      </c>
      <c r="C63" s="218">
        <v>0</v>
      </c>
      <c r="D63" s="184">
        <v>1497974</v>
      </c>
      <c r="E63" s="223">
        <v>4703</v>
      </c>
      <c r="F63" s="218">
        <f t="shared" si="0"/>
        <v>1502677</v>
      </c>
      <c r="G63" s="198"/>
      <c r="H63" s="218">
        <v>0</v>
      </c>
      <c r="I63" s="229">
        <v>1538419</v>
      </c>
      <c r="J63" s="229">
        <v>4980</v>
      </c>
      <c r="K63" s="198">
        <f t="shared" si="1"/>
        <v>1543399</v>
      </c>
    </row>
    <row r="64" spans="1:11" ht="12.75">
      <c r="A64" s="194" t="s">
        <v>500</v>
      </c>
      <c r="B64" s="195">
        <v>55</v>
      </c>
      <c r="C64" s="218">
        <v>0</v>
      </c>
      <c r="D64" s="184">
        <v>155609</v>
      </c>
      <c r="E64" s="223">
        <v>0</v>
      </c>
      <c r="F64" s="218">
        <f t="shared" si="0"/>
        <v>155609</v>
      </c>
      <c r="G64" s="198"/>
      <c r="H64" s="218">
        <v>0</v>
      </c>
      <c r="I64" s="229">
        <v>159810</v>
      </c>
      <c r="J64" s="229">
        <v>0</v>
      </c>
      <c r="K64" s="198">
        <f t="shared" si="1"/>
        <v>159810</v>
      </c>
    </row>
    <row r="65" spans="1:11" ht="12.75">
      <c r="A65" s="194" t="s">
        <v>501</v>
      </c>
      <c r="B65" s="195">
        <v>56</v>
      </c>
      <c r="C65" s="218">
        <v>0</v>
      </c>
      <c r="D65" s="184">
        <v>5247915</v>
      </c>
      <c r="E65" s="223">
        <v>6950</v>
      </c>
      <c r="F65" s="218">
        <f t="shared" si="0"/>
        <v>5254865</v>
      </c>
      <c r="G65" s="198"/>
      <c r="H65" s="218">
        <v>0</v>
      </c>
      <c r="I65" s="229">
        <v>5389609</v>
      </c>
      <c r="J65" s="229">
        <v>7315</v>
      </c>
      <c r="K65" s="198">
        <f t="shared" si="1"/>
        <v>5396924</v>
      </c>
    </row>
    <row r="66" spans="1:11" ht="12.75">
      <c r="A66" s="194" t="s">
        <v>502</v>
      </c>
      <c r="B66" s="195">
        <v>57</v>
      </c>
      <c r="C66" s="218">
        <v>0</v>
      </c>
      <c r="D66" s="184">
        <v>8491869</v>
      </c>
      <c r="E66" s="223">
        <v>106283</v>
      </c>
      <c r="F66" s="218">
        <f t="shared" si="0"/>
        <v>8598152</v>
      </c>
      <c r="G66" s="198"/>
      <c r="H66" s="218">
        <v>0</v>
      </c>
      <c r="I66" s="229">
        <v>8721149</v>
      </c>
      <c r="J66" s="229">
        <v>131612</v>
      </c>
      <c r="K66" s="198">
        <f t="shared" si="1"/>
        <v>8852761</v>
      </c>
    </row>
    <row r="67" spans="1:11" ht="12.75">
      <c r="A67" s="194" t="s">
        <v>503</v>
      </c>
      <c r="B67" s="195">
        <v>58</v>
      </c>
      <c r="C67" s="218">
        <v>0</v>
      </c>
      <c r="D67" s="184">
        <v>635171</v>
      </c>
      <c r="E67" s="223">
        <v>109999</v>
      </c>
      <c r="F67" s="218">
        <f t="shared" si="0"/>
        <v>745170</v>
      </c>
      <c r="G67" s="198"/>
      <c r="H67" s="218">
        <v>0</v>
      </c>
      <c r="I67" s="229">
        <v>652321</v>
      </c>
      <c r="J67" s="229">
        <v>105838</v>
      </c>
      <c r="K67" s="198">
        <f t="shared" si="1"/>
        <v>758159</v>
      </c>
    </row>
    <row r="68" spans="1:11" ht="12.75">
      <c r="A68" s="194" t="s">
        <v>504</v>
      </c>
      <c r="B68" s="195">
        <v>59</v>
      </c>
      <c r="C68" s="218">
        <v>0</v>
      </c>
      <c r="D68" s="184">
        <v>186151</v>
      </c>
      <c r="E68" s="223">
        <v>16203</v>
      </c>
      <c r="F68" s="218">
        <f t="shared" si="0"/>
        <v>202354</v>
      </c>
      <c r="G68" s="198"/>
      <c r="H68" s="218">
        <v>0</v>
      </c>
      <c r="I68" s="229">
        <v>191177</v>
      </c>
      <c r="J68" s="229">
        <v>16210</v>
      </c>
      <c r="K68" s="198">
        <f t="shared" si="1"/>
        <v>207387</v>
      </c>
    </row>
    <row r="69" spans="1:11" ht="12.75">
      <c r="A69" s="194" t="s">
        <v>505</v>
      </c>
      <c r="B69" s="195">
        <v>60</v>
      </c>
      <c r="C69" s="218">
        <v>0</v>
      </c>
      <c r="D69" s="184">
        <v>142753</v>
      </c>
      <c r="E69" s="223">
        <v>58910</v>
      </c>
      <c r="F69" s="218">
        <f t="shared" si="0"/>
        <v>201663</v>
      </c>
      <c r="G69" s="198"/>
      <c r="H69" s="218">
        <v>0</v>
      </c>
      <c r="I69" s="229">
        <v>146607</v>
      </c>
      <c r="J69" s="229">
        <v>57872</v>
      </c>
      <c r="K69" s="198">
        <f t="shared" si="1"/>
        <v>204479</v>
      </c>
    </row>
    <row r="70" spans="1:11" ht="12.75">
      <c r="A70" s="194" t="s">
        <v>506</v>
      </c>
      <c r="B70" s="195">
        <v>61</v>
      </c>
      <c r="C70" s="218">
        <v>0</v>
      </c>
      <c r="D70" s="184">
        <v>11906309</v>
      </c>
      <c r="E70" s="223">
        <v>0</v>
      </c>
      <c r="F70" s="218">
        <f t="shared" si="0"/>
        <v>11906309</v>
      </c>
      <c r="G70" s="198"/>
      <c r="H70" s="218">
        <v>0</v>
      </c>
      <c r="I70" s="229">
        <v>12227779</v>
      </c>
      <c r="J70" s="229">
        <v>0</v>
      </c>
      <c r="K70" s="198">
        <f t="shared" si="1"/>
        <v>12227779</v>
      </c>
    </row>
    <row r="71" spans="1:11" ht="12.75">
      <c r="A71" s="194" t="s">
        <v>507</v>
      </c>
      <c r="B71" s="195">
        <v>62</v>
      </c>
      <c r="C71" s="218">
        <v>0</v>
      </c>
      <c r="D71" s="184">
        <v>3878</v>
      </c>
      <c r="E71" s="223">
        <v>0</v>
      </c>
      <c r="F71" s="218">
        <f t="shared" si="0"/>
        <v>3878</v>
      </c>
      <c r="G71" s="198"/>
      <c r="H71" s="218">
        <v>0</v>
      </c>
      <c r="I71" s="229">
        <v>3983</v>
      </c>
      <c r="J71" s="229">
        <v>0</v>
      </c>
      <c r="K71" s="198">
        <f t="shared" si="1"/>
        <v>3983</v>
      </c>
    </row>
    <row r="72" spans="1:11" ht="12.75">
      <c r="A72" s="194" t="s">
        <v>508</v>
      </c>
      <c r="B72" s="195">
        <v>63</v>
      </c>
      <c r="C72" s="218">
        <v>0</v>
      </c>
      <c r="D72" s="184">
        <v>376134</v>
      </c>
      <c r="E72" s="223">
        <v>20374</v>
      </c>
      <c r="F72" s="218">
        <f t="shared" si="0"/>
        <v>396508</v>
      </c>
      <c r="G72" s="198"/>
      <c r="H72" s="218">
        <v>0</v>
      </c>
      <c r="I72" s="229">
        <v>386290</v>
      </c>
      <c r="J72" s="229">
        <v>18051</v>
      </c>
      <c r="K72" s="198">
        <f t="shared" si="1"/>
        <v>404341</v>
      </c>
    </row>
    <row r="73" spans="1:11" ht="12.75">
      <c r="A73" s="194" t="s">
        <v>509</v>
      </c>
      <c r="B73" s="195">
        <v>64</v>
      </c>
      <c r="C73" s="218">
        <v>0</v>
      </c>
      <c r="D73" s="184">
        <v>2433967</v>
      </c>
      <c r="E73" s="223">
        <v>2571</v>
      </c>
      <c r="F73" s="218">
        <f t="shared" si="0"/>
        <v>2436538</v>
      </c>
      <c r="G73" s="198"/>
      <c r="H73" s="218">
        <v>0</v>
      </c>
      <c r="I73" s="229">
        <v>2499684</v>
      </c>
      <c r="J73" s="229">
        <v>2311</v>
      </c>
      <c r="K73" s="198">
        <f t="shared" si="1"/>
        <v>2501995</v>
      </c>
    </row>
    <row r="74" spans="1:11" ht="12.75">
      <c r="A74" s="194" t="s">
        <v>510</v>
      </c>
      <c r="B74" s="195">
        <v>65</v>
      </c>
      <c r="C74" s="218">
        <v>0</v>
      </c>
      <c r="D74" s="184">
        <v>531957</v>
      </c>
      <c r="E74" s="223">
        <v>0</v>
      </c>
      <c r="F74" s="218">
        <f t="shared" si="0"/>
        <v>531957</v>
      </c>
      <c r="G74" s="198"/>
      <c r="H74" s="218">
        <v>0</v>
      </c>
      <c r="I74" s="229">
        <v>546320</v>
      </c>
      <c r="J74" s="229">
        <v>0</v>
      </c>
      <c r="K74" s="198">
        <f t="shared" si="1"/>
        <v>546320</v>
      </c>
    </row>
    <row r="75" spans="1:11" ht="12.75">
      <c r="A75" s="194" t="s">
        <v>511</v>
      </c>
      <c r="B75" s="195">
        <v>66</v>
      </c>
      <c r="C75" s="218">
        <v>0</v>
      </c>
      <c r="D75" s="184">
        <v>298410</v>
      </c>
      <c r="E75" s="223">
        <v>42803</v>
      </c>
      <c r="F75" s="218">
        <f aca="true" t="shared" si="2" ref="F75:F138">SUM(C75:E75)</f>
        <v>341213</v>
      </c>
      <c r="G75" s="198"/>
      <c r="H75" s="218">
        <v>0</v>
      </c>
      <c r="I75" s="229">
        <v>306467</v>
      </c>
      <c r="J75" s="229">
        <v>38678</v>
      </c>
      <c r="K75" s="198">
        <f aca="true" t="shared" si="3" ref="K75:K138">SUM(H75:J75)</f>
        <v>345145</v>
      </c>
    </row>
    <row r="76" spans="1:11" ht="12.75">
      <c r="A76" s="194" t="s">
        <v>512</v>
      </c>
      <c r="B76" s="195">
        <v>67</v>
      </c>
      <c r="C76" s="218">
        <v>0</v>
      </c>
      <c r="D76" s="184">
        <v>1199501</v>
      </c>
      <c r="E76" s="223">
        <v>529254</v>
      </c>
      <c r="F76" s="218">
        <f t="shared" si="2"/>
        <v>1728755</v>
      </c>
      <c r="G76" s="198"/>
      <c r="H76" s="218">
        <v>0</v>
      </c>
      <c r="I76" s="229">
        <v>1231888</v>
      </c>
      <c r="J76" s="229">
        <v>545367</v>
      </c>
      <c r="K76" s="198">
        <f t="shared" si="3"/>
        <v>1777255</v>
      </c>
    </row>
    <row r="77" spans="1:11" ht="12.75">
      <c r="A77" s="194" t="s">
        <v>513</v>
      </c>
      <c r="B77" s="195">
        <v>68</v>
      </c>
      <c r="C77" s="218">
        <v>0</v>
      </c>
      <c r="D77" s="184">
        <v>184788</v>
      </c>
      <c r="E77" s="223">
        <v>40575</v>
      </c>
      <c r="F77" s="218">
        <f t="shared" si="2"/>
        <v>225363</v>
      </c>
      <c r="G77" s="198"/>
      <c r="H77" s="218">
        <v>0</v>
      </c>
      <c r="I77" s="229">
        <v>189777</v>
      </c>
      <c r="J77" s="229">
        <v>42767</v>
      </c>
      <c r="K77" s="198">
        <f t="shared" si="3"/>
        <v>232544</v>
      </c>
    </row>
    <row r="78" spans="1:11" ht="12.75">
      <c r="A78" s="194" t="s">
        <v>514</v>
      </c>
      <c r="B78" s="195">
        <v>69</v>
      </c>
      <c r="C78" s="218">
        <v>0</v>
      </c>
      <c r="D78" s="184">
        <v>86255</v>
      </c>
      <c r="E78" s="223">
        <v>50919</v>
      </c>
      <c r="F78" s="218">
        <f t="shared" si="2"/>
        <v>137174</v>
      </c>
      <c r="G78" s="198"/>
      <c r="H78" s="218">
        <v>0</v>
      </c>
      <c r="I78" s="229">
        <v>88584</v>
      </c>
      <c r="J78" s="229">
        <v>49099</v>
      </c>
      <c r="K78" s="198">
        <f t="shared" si="3"/>
        <v>137683</v>
      </c>
    </row>
    <row r="79" spans="1:11" ht="12.75">
      <c r="A79" s="194" t="s">
        <v>515</v>
      </c>
      <c r="B79" s="195">
        <v>70</v>
      </c>
      <c r="C79" s="218">
        <v>0</v>
      </c>
      <c r="D79" s="184">
        <v>1176385</v>
      </c>
      <c r="E79" s="223">
        <v>55790</v>
      </c>
      <c r="F79" s="218">
        <f t="shared" si="2"/>
        <v>1232175</v>
      </c>
      <c r="G79" s="198"/>
      <c r="H79" s="218">
        <v>0</v>
      </c>
      <c r="I79" s="229">
        <v>1208147</v>
      </c>
      <c r="J79" s="229">
        <v>52687</v>
      </c>
      <c r="K79" s="198">
        <f t="shared" si="3"/>
        <v>1260834</v>
      </c>
    </row>
    <row r="80" spans="1:11" ht="12.75">
      <c r="A80" s="194" t="s">
        <v>516</v>
      </c>
      <c r="B80" s="195">
        <v>71</v>
      </c>
      <c r="C80" s="218">
        <v>0</v>
      </c>
      <c r="D80" s="184">
        <v>2944871</v>
      </c>
      <c r="E80" s="223">
        <v>245040</v>
      </c>
      <c r="F80" s="218">
        <f t="shared" si="2"/>
        <v>3189911</v>
      </c>
      <c r="G80" s="198"/>
      <c r="H80" s="218">
        <v>0</v>
      </c>
      <c r="I80" s="229">
        <v>3024383</v>
      </c>
      <c r="J80" s="229">
        <v>267872</v>
      </c>
      <c r="K80" s="198">
        <f t="shared" si="3"/>
        <v>3292255</v>
      </c>
    </row>
    <row r="81" spans="1:11" ht="12.75">
      <c r="A81" s="194" t="s">
        <v>517</v>
      </c>
      <c r="B81" s="195">
        <v>72</v>
      </c>
      <c r="C81" s="218">
        <v>0</v>
      </c>
      <c r="D81" s="184">
        <v>2606453</v>
      </c>
      <c r="E81" s="223">
        <v>314794</v>
      </c>
      <c r="F81" s="218">
        <f t="shared" si="2"/>
        <v>2921247</v>
      </c>
      <c r="G81" s="198"/>
      <c r="H81" s="218">
        <v>0</v>
      </c>
      <c r="I81" s="229">
        <v>2676827</v>
      </c>
      <c r="J81" s="229">
        <v>285327</v>
      </c>
      <c r="K81" s="198">
        <f t="shared" si="3"/>
        <v>2962154</v>
      </c>
    </row>
    <row r="82" spans="1:11" ht="12.75">
      <c r="A82" s="194" t="s">
        <v>518</v>
      </c>
      <c r="B82" s="195">
        <v>73</v>
      </c>
      <c r="C82" s="218">
        <v>0</v>
      </c>
      <c r="D82" s="184">
        <v>3381186</v>
      </c>
      <c r="E82" s="223">
        <v>0</v>
      </c>
      <c r="F82" s="218">
        <f t="shared" si="2"/>
        <v>3381186</v>
      </c>
      <c r="G82" s="198"/>
      <c r="H82" s="218">
        <v>0</v>
      </c>
      <c r="I82" s="229">
        <v>3472478</v>
      </c>
      <c r="J82" s="229">
        <v>0</v>
      </c>
      <c r="K82" s="198">
        <f t="shared" si="3"/>
        <v>3472478</v>
      </c>
    </row>
    <row r="83" spans="1:11" ht="12.75">
      <c r="A83" s="194" t="s">
        <v>519</v>
      </c>
      <c r="B83" s="195">
        <v>74</v>
      </c>
      <c r="C83" s="218">
        <v>0</v>
      </c>
      <c r="D83" s="184">
        <v>496611</v>
      </c>
      <c r="E83" s="223">
        <v>98657</v>
      </c>
      <c r="F83" s="218">
        <f t="shared" si="2"/>
        <v>595268</v>
      </c>
      <c r="G83" s="198"/>
      <c r="H83" s="218">
        <v>0</v>
      </c>
      <c r="I83" s="229">
        <v>510020</v>
      </c>
      <c r="J83" s="229">
        <v>82442</v>
      </c>
      <c r="K83" s="198">
        <f t="shared" si="3"/>
        <v>592462</v>
      </c>
    </row>
    <row r="84" spans="1:11" ht="12.75">
      <c r="A84" s="194" t="s">
        <v>520</v>
      </c>
      <c r="B84" s="195">
        <v>75</v>
      </c>
      <c r="C84" s="218">
        <v>0</v>
      </c>
      <c r="D84" s="184">
        <v>563101</v>
      </c>
      <c r="E84" s="223">
        <v>8483</v>
      </c>
      <c r="F84" s="218">
        <f t="shared" si="2"/>
        <v>571584</v>
      </c>
      <c r="G84" s="198"/>
      <c r="H84" s="218">
        <v>0</v>
      </c>
      <c r="I84" s="229">
        <v>578305</v>
      </c>
      <c r="J84" s="229">
        <v>7759</v>
      </c>
      <c r="K84" s="198">
        <f t="shared" si="3"/>
        <v>586064</v>
      </c>
    </row>
    <row r="85" spans="1:11" ht="12.75">
      <c r="A85" s="194" t="s">
        <v>521</v>
      </c>
      <c r="B85" s="195">
        <v>76</v>
      </c>
      <c r="C85" s="218">
        <v>0</v>
      </c>
      <c r="D85" s="184">
        <v>799496</v>
      </c>
      <c r="E85" s="223">
        <v>3890</v>
      </c>
      <c r="F85" s="218">
        <f t="shared" si="2"/>
        <v>803386</v>
      </c>
      <c r="G85" s="198"/>
      <c r="H85" s="218">
        <v>0</v>
      </c>
      <c r="I85" s="229">
        <v>821082</v>
      </c>
      <c r="J85" s="229">
        <v>4298</v>
      </c>
      <c r="K85" s="198">
        <f t="shared" si="3"/>
        <v>825380</v>
      </c>
    </row>
    <row r="86" spans="1:11" ht="12.75">
      <c r="A86" s="194" t="s">
        <v>522</v>
      </c>
      <c r="B86" s="195">
        <v>77</v>
      </c>
      <c r="C86" s="218">
        <v>0</v>
      </c>
      <c r="D86" s="184">
        <v>754549</v>
      </c>
      <c r="E86" s="223">
        <v>206127</v>
      </c>
      <c r="F86" s="218">
        <f t="shared" si="2"/>
        <v>960676</v>
      </c>
      <c r="G86" s="198"/>
      <c r="H86" s="218">
        <v>0</v>
      </c>
      <c r="I86" s="229">
        <v>774922</v>
      </c>
      <c r="J86" s="229">
        <v>197901</v>
      </c>
      <c r="K86" s="198">
        <f t="shared" si="3"/>
        <v>972823</v>
      </c>
    </row>
    <row r="87" spans="1:11" ht="12.75">
      <c r="A87" s="194" t="s">
        <v>523</v>
      </c>
      <c r="B87" s="195">
        <v>78</v>
      </c>
      <c r="C87" s="218">
        <v>0</v>
      </c>
      <c r="D87" s="184">
        <v>198896</v>
      </c>
      <c r="E87" s="223">
        <v>61377</v>
      </c>
      <c r="F87" s="218">
        <f t="shared" si="2"/>
        <v>260273</v>
      </c>
      <c r="G87" s="198"/>
      <c r="H87" s="218">
        <v>0</v>
      </c>
      <c r="I87" s="229">
        <v>204266</v>
      </c>
      <c r="J87" s="229">
        <v>62714</v>
      </c>
      <c r="K87" s="198">
        <f t="shared" si="3"/>
        <v>266980</v>
      </c>
    </row>
    <row r="88" spans="1:11" ht="12.75">
      <c r="A88" s="194" t="s">
        <v>524</v>
      </c>
      <c r="B88" s="195">
        <v>79</v>
      </c>
      <c r="C88" s="218">
        <v>0</v>
      </c>
      <c r="D88" s="184">
        <v>3622690</v>
      </c>
      <c r="E88" s="223">
        <v>36938</v>
      </c>
      <c r="F88" s="218">
        <f t="shared" si="2"/>
        <v>3659628</v>
      </c>
      <c r="G88" s="198"/>
      <c r="H88" s="218">
        <v>0</v>
      </c>
      <c r="I88" s="229">
        <v>3720503</v>
      </c>
      <c r="J88" s="229">
        <v>40976</v>
      </c>
      <c r="K88" s="198">
        <f t="shared" si="3"/>
        <v>3761479</v>
      </c>
    </row>
    <row r="89" spans="1:11" ht="12.75">
      <c r="A89" s="194" t="s">
        <v>525</v>
      </c>
      <c r="B89" s="195">
        <v>80</v>
      </c>
      <c r="C89" s="218">
        <v>0</v>
      </c>
      <c r="D89" s="184">
        <v>1847378</v>
      </c>
      <c r="E89" s="223">
        <v>0</v>
      </c>
      <c r="F89" s="218">
        <f t="shared" si="2"/>
        <v>1847378</v>
      </c>
      <c r="G89" s="198"/>
      <c r="H89" s="218">
        <v>0</v>
      </c>
      <c r="I89" s="229">
        <v>1897257</v>
      </c>
      <c r="J89" s="229">
        <v>0</v>
      </c>
      <c r="K89" s="198">
        <f t="shared" si="3"/>
        <v>1897257</v>
      </c>
    </row>
    <row r="90" spans="1:11" ht="12.75">
      <c r="A90" s="194" t="s">
        <v>526</v>
      </c>
      <c r="B90" s="195">
        <v>81</v>
      </c>
      <c r="C90" s="218">
        <v>0</v>
      </c>
      <c r="D90" s="184">
        <v>254310</v>
      </c>
      <c r="E90" s="223">
        <v>43738</v>
      </c>
      <c r="F90" s="218">
        <f t="shared" si="2"/>
        <v>298048</v>
      </c>
      <c r="G90" s="198"/>
      <c r="H90" s="218">
        <v>0</v>
      </c>
      <c r="I90" s="229">
        <v>261176</v>
      </c>
      <c r="J90" s="229">
        <v>32920</v>
      </c>
      <c r="K90" s="198">
        <f t="shared" si="3"/>
        <v>294096</v>
      </c>
    </row>
    <row r="91" spans="1:11" ht="12.75">
      <c r="A91" s="194" t="s">
        <v>527</v>
      </c>
      <c r="B91" s="195">
        <v>82</v>
      </c>
      <c r="C91" s="218">
        <v>0</v>
      </c>
      <c r="D91" s="184">
        <v>916508</v>
      </c>
      <c r="E91" s="223">
        <v>89022</v>
      </c>
      <c r="F91" s="218">
        <f t="shared" si="2"/>
        <v>1005530</v>
      </c>
      <c r="G91" s="198"/>
      <c r="H91" s="218">
        <v>0</v>
      </c>
      <c r="I91" s="229">
        <v>941254</v>
      </c>
      <c r="J91" s="229">
        <v>96321</v>
      </c>
      <c r="K91" s="198">
        <f t="shared" si="3"/>
        <v>1037575</v>
      </c>
    </row>
    <row r="92" spans="1:11" ht="12.75">
      <c r="A92" s="194" t="s">
        <v>528</v>
      </c>
      <c r="B92" s="195">
        <v>83</v>
      </c>
      <c r="C92" s="218">
        <v>0</v>
      </c>
      <c r="D92" s="184">
        <v>1547676</v>
      </c>
      <c r="E92" s="223">
        <v>2952</v>
      </c>
      <c r="F92" s="218">
        <f t="shared" si="2"/>
        <v>1550628</v>
      </c>
      <c r="G92" s="198"/>
      <c r="H92" s="218">
        <v>0</v>
      </c>
      <c r="I92" s="229">
        <v>1589463</v>
      </c>
      <c r="J92" s="229">
        <v>3206</v>
      </c>
      <c r="K92" s="198">
        <f t="shared" si="3"/>
        <v>1592669</v>
      </c>
    </row>
    <row r="93" spans="1:11" ht="12.75">
      <c r="A93" s="194" t="s">
        <v>529</v>
      </c>
      <c r="B93" s="195">
        <v>84</v>
      </c>
      <c r="C93" s="218">
        <v>0</v>
      </c>
      <c r="D93" s="184">
        <v>299866</v>
      </c>
      <c r="E93" s="223">
        <v>3152</v>
      </c>
      <c r="F93" s="218">
        <f t="shared" si="2"/>
        <v>303018</v>
      </c>
      <c r="G93" s="198"/>
      <c r="H93" s="218">
        <v>0</v>
      </c>
      <c r="I93" s="229">
        <v>307962</v>
      </c>
      <c r="J93" s="229">
        <v>3283</v>
      </c>
      <c r="K93" s="198">
        <f t="shared" si="3"/>
        <v>311245</v>
      </c>
    </row>
    <row r="94" spans="1:11" ht="12.75">
      <c r="A94" s="194" t="s">
        <v>530</v>
      </c>
      <c r="B94" s="195">
        <v>85</v>
      </c>
      <c r="C94" s="218">
        <v>0</v>
      </c>
      <c r="D94" s="184">
        <v>1496634</v>
      </c>
      <c r="E94" s="223">
        <v>0</v>
      </c>
      <c r="F94" s="218">
        <f t="shared" si="2"/>
        <v>1496634</v>
      </c>
      <c r="G94" s="198"/>
      <c r="H94" s="218">
        <v>0</v>
      </c>
      <c r="I94" s="229">
        <v>1537043</v>
      </c>
      <c r="J94" s="229">
        <v>0</v>
      </c>
      <c r="K94" s="198">
        <f t="shared" si="3"/>
        <v>1537043</v>
      </c>
    </row>
    <row r="95" spans="1:11" ht="12.75">
      <c r="A95" s="194" t="s">
        <v>531</v>
      </c>
      <c r="B95" s="195">
        <v>86</v>
      </c>
      <c r="C95" s="218">
        <v>0</v>
      </c>
      <c r="D95" s="184">
        <v>154043</v>
      </c>
      <c r="E95" s="223">
        <v>1819</v>
      </c>
      <c r="F95" s="218">
        <f t="shared" si="2"/>
        <v>155862</v>
      </c>
      <c r="G95" s="198"/>
      <c r="H95" s="218">
        <v>0</v>
      </c>
      <c r="I95" s="229">
        <v>158202</v>
      </c>
      <c r="J95" s="229">
        <v>1816</v>
      </c>
      <c r="K95" s="198">
        <f t="shared" si="3"/>
        <v>160018</v>
      </c>
    </row>
    <row r="96" spans="1:11" ht="12.75">
      <c r="A96" s="194" t="s">
        <v>532</v>
      </c>
      <c r="B96" s="195">
        <v>87</v>
      </c>
      <c r="C96" s="218">
        <v>0</v>
      </c>
      <c r="D96" s="184">
        <v>2906231</v>
      </c>
      <c r="E96" s="223">
        <v>5117</v>
      </c>
      <c r="F96" s="218">
        <f t="shared" si="2"/>
        <v>2911348</v>
      </c>
      <c r="G96" s="198"/>
      <c r="H96" s="218">
        <v>0</v>
      </c>
      <c r="I96" s="229">
        <v>2984699</v>
      </c>
      <c r="J96" s="229">
        <v>3256</v>
      </c>
      <c r="K96" s="198">
        <f t="shared" si="3"/>
        <v>2987955</v>
      </c>
    </row>
    <row r="97" spans="1:11" ht="12.75">
      <c r="A97" s="194" t="s">
        <v>533</v>
      </c>
      <c r="B97" s="195">
        <v>88</v>
      </c>
      <c r="C97" s="218">
        <v>0</v>
      </c>
      <c r="D97" s="184">
        <v>2264236</v>
      </c>
      <c r="E97" s="223">
        <v>86789</v>
      </c>
      <c r="F97" s="218">
        <f t="shared" si="2"/>
        <v>2351025</v>
      </c>
      <c r="G97" s="198"/>
      <c r="H97" s="218">
        <v>0</v>
      </c>
      <c r="I97" s="229">
        <v>2325370</v>
      </c>
      <c r="J97" s="229">
        <v>91531</v>
      </c>
      <c r="K97" s="198">
        <f t="shared" si="3"/>
        <v>2416901</v>
      </c>
    </row>
    <row r="98" spans="1:11" ht="12.75">
      <c r="A98" s="194" t="s">
        <v>534</v>
      </c>
      <c r="B98" s="195">
        <v>89</v>
      </c>
      <c r="C98" s="218">
        <v>0</v>
      </c>
      <c r="D98" s="184">
        <v>68873</v>
      </c>
      <c r="E98" s="223">
        <v>1284762</v>
      </c>
      <c r="F98" s="218">
        <f t="shared" si="2"/>
        <v>1353635</v>
      </c>
      <c r="G98" s="198"/>
      <c r="H98" s="218">
        <v>0</v>
      </c>
      <c r="I98" s="229">
        <v>70733</v>
      </c>
      <c r="J98" s="229">
        <v>1400513</v>
      </c>
      <c r="K98" s="198">
        <f t="shared" si="3"/>
        <v>1471246</v>
      </c>
    </row>
    <row r="99" spans="1:11" ht="12.75">
      <c r="A99" s="194" t="s">
        <v>535</v>
      </c>
      <c r="B99" s="195">
        <v>90</v>
      </c>
      <c r="C99" s="218">
        <v>0</v>
      </c>
      <c r="D99" s="184">
        <v>65237</v>
      </c>
      <c r="E99" s="223">
        <v>145213</v>
      </c>
      <c r="F99" s="218">
        <f t="shared" si="2"/>
        <v>210450</v>
      </c>
      <c r="G99" s="198"/>
      <c r="H99" s="218">
        <v>0</v>
      </c>
      <c r="I99" s="229">
        <v>66998</v>
      </c>
      <c r="J99" s="229">
        <v>149302</v>
      </c>
      <c r="K99" s="198">
        <f t="shared" si="3"/>
        <v>216300</v>
      </c>
    </row>
    <row r="100" spans="1:11" ht="12.75">
      <c r="A100" s="194" t="s">
        <v>536</v>
      </c>
      <c r="B100" s="195">
        <v>91</v>
      </c>
      <c r="C100" s="218">
        <v>0</v>
      </c>
      <c r="D100" s="184">
        <v>69494</v>
      </c>
      <c r="E100" s="223">
        <v>48716</v>
      </c>
      <c r="F100" s="218">
        <f t="shared" si="2"/>
        <v>118210</v>
      </c>
      <c r="G100" s="198"/>
      <c r="H100" s="218">
        <v>0</v>
      </c>
      <c r="I100" s="229">
        <v>71370</v>
      </c>
      <c r="J100" s="229">
        <v>45385</v>
      </c>
      <c r="K100" s="198">
        <f t="shared" si="3"/>
        <v>116755</v>
      </c>
    </row>
    <row r="101" spans="1:11" ht="12.75">
      <c r="A101" s="194" t="s">
        <v>537</v>
      </c>
      <c r="B101" s="195">
        <v>92</v>
      </c>
      <c r="C101" s="218">
        <v>0</v>
      </c>
      <c r="D101" s="184">
        <v>253151</v>
      </c>
      <c r="E101" s="223">
        <v>10948</v>
      </c>
      <c r="F101" s="218">
        <f t="shared" si="2"/>
        <v>264099</v>
      </c>
      <c r="G101" s="198"/>
      <c r="H101" s="218">
        <v>0</v>
      </c>
      <c r="I101" s="229">
        <v>259986</v>
      </c>
      <c r="J101" s="229">
        <v>1769</v>
      </c>
      <c r="K101" s="198">
        <f t="shared" si="3"/>
        <v>261755</v>
      </c>
    </row>
    <row r="102" spans="1:11" ht="12.75">
      <c r="A102" s="194" t="s">
        <v>538</v>
      </c>
      <c r="B102" s="195">
        <v>93</v>
      </c>
      <c r="C102" s="218">
        <v>0</v>
      </c>
      <c r="D102" s="184">
        <v>7143256</v>
      </c>
      <c r="E102" s="223">
        <v>0</v>
      </c>
      <c r="F102" s="218">
        <f t="shared" si="2"/>
        <v>7143256</v>
      </c>
      <c r="G102" s="198"/>
      <c r="H102" s="218">
        <v>0</v>
      </c>
      <c r="I102" s="229">
        <v>7336124</v>
      </c>
      <c r="J102" s="229">
        <v>0</v>
      </c>
      <c r="K102" s="198">
        <f t="shared" si="3"/>
        <v>7336124</v>
      </c>
    </row>
    <row r="103" spans="1:11" ht="12.75">
      <c r="A103" s="194" t="s">
        <v>539</v>
      </c>
      <c r="B103" s="195">
        <v>94</v>
      </c>
      <c r="C103" s="218">
        <v>0</v>
      </c>
      <c r="D103" s="184">
        <v>2331555</v>
      </c>
      <c r="E103" s="223">
        <v>154041</v>
      </c>
      <c r="F103" s="218">
        <f t="shared" si="2"/>
        <v>2485596</v>
      </c>
      <c r="G103" s="198"/>
      <c r="H103" s="218">
        <v>0</v>
      </c>
      <c r="I103" s="229">
        <v>2394507</v>
      </c>
      <c r="J103" s="229">
        <v>158829</v>
      </c>
      <c r="K103" s="198">
        <f t="shared" si="3"/>
        <v>2553336</v>
      </c>
    </row>
    <row r="104" spans="1:11" ht="12.75">
      <c r="A104" s="194" t="s">
        <v>540</v>
      </c>
      <c r="B104" s="195">
        <v>95</v>
      </c>
      <c r="C104" s="218">
        <v>0</v>
      </c>
      <c r="D104" s="184">
        <v>24639691</v>
      </c>
      <c r="E104" s="223">
        <v>316932</v>
      </c>
      <c r="F104" s="218">
        <f t="shared" si="2"/>
        <v>24956623</v>
      </c>
      <c r="G104" s="198"/>
      <c r="H104" s="218">
        <v>0</v>
      </c>
      <c r="I104" s="229">
        <v>25304963</v>
      </c>
      <c r="J104" s="229">
        <v>318533</v>
      </c>
      <c r="K104" s="198">
        <f t="shared" si="3"/>
        <v>25623496</v>
      </c>
    </row>
    <row r="105" spans="1:11" ht="12.75">
      <c r="A105" s="194" t="s">
        <v>541</v>
      </c>
      <c r="B105" s="195">
        <v>96</v>
      </c>
      <c r="C105" s="218">
        <v>0</v>
      </c>
      <c r="D105" s="184">
        <v>1433458</v>
      </c>
      <c r="E105" s="223">
        <v>738580</v>
      </c>
      <c r="F105" s="218">
        <f t="shared" si="2"/>
        <v>2172038</v>
      </c>
      <c r="G105" s="198"/>
      <c r="H105" s="218">
        <v>0</v>
      </c>
      <c r="I105" s="229">
        <v>1472161</v>
      </c>
      <c r="J105" s="229">
        <v>438428</v>
      </c>
      <c r="K105" s="198">
        <f t="shared" si="3"/>
        <v>1910589</v>
      </c>
    </row>
    <row r="106" spans="1:11" ht="12.75">
      <c r="A106" s="194" t="s">
        <v>542</v>
      </c>
      <c r="B106" s="195">
        <v>97</v>
      </c>
      <c r="C106" s="218">
        <v>0</v>
      </c>
      <c r="D106" s="184">
        <v>8823683</v>
      </c>
      <c r="E106" s="223">
        <v>42621</v>
      </c>
      <c r="F106" s="218">
        <f t="shared" si="2"/>
        <v>8866304</v>
      </c>
      <c r="G106" s="198"/>
      <c r="H106" s="218">
        <v>0</v>
      </c>
      <c r="I106" s="229">
        <v>9061922</v>
      </c>
      <c r="J106" s="229">
        <v>45589</v>
      </c>
      <c r="K106" s="198">
        <f t="shared" si="3"/>
        <v>9107511</v>
      </c>
    </row>
    <row r="107" spans="1:11" ht="12.75">
      <c r="A107" s="194" t="s">
        <v>543</v>
      </c>
      <c r="B107" s="195">
        <v>98</v>
      </c>
      <c r="C107" s="218">
        <v>0</v>
      </c>
      <c r="D107" s="184">
        <v>51463</v>
      </c>
      <c r="E107" s="223">
        <v>35017</v>
      </c>
      <c r="F107" s="218">
        <f t="shared" si="2"/>
        <v>86480</v>
      </c>
      <c r="G107" s="198"/>
      <c r="H107" s="218">
        <v>0</v>
      </c>
      <c r="I107" s="229">
        <v>52853</v>
      </c>
      <c r="J107" s="229">
        <v>34232</v>
      </c>
      <c r="K107" s="198">
        <f t="shared" si="3"/>
        <v>87085</v>
      </c>
    </row>
    <row r="108" spans="1:11" ht="12.75">
      <c r="A108" s="194" t="s">
        <v>544</v>
      </c>
      <c r="B108" s="195">
        <v>99</v>
      </c>
      <c r="C108" s="218">
        <v>0</v>
      </c>
      <c r="D108" s="184">
        <v>1540088</v>
      </c>
      <c r="E108" s="223">
        <v>107152</v>
      </c>
      <c r="F108" s="218">
        <f t="shared" si="2"/>
        <v>1647240</v>
      </c>
      <c r="G108" s="198"/>
      <c r="H108" s="218">
        <v>0</v>
      </c>
      <c r="I108" s="229">
        <v>1581670</v>
      </c>
      <c r="J108" s="229">
        <v>117031</v>
      </c>
      <c r="K108" s="198">
        <f t="shared" si="3"/>
        <v>1698701</v>
      </c>
    </row>
    <row r="109" spans="1:11" ht="12.75">
      <c r="A109" s="194" t="s">
        <v>545</v>
      </c>
      <c r="B109" s="195">
        <v>100</v>
      </c>
      <c r="C109" s="218">
        <v>0</v>
      </c>
      <c r="D109" s="184">
        <v>10286847</v>
      </c>
      <c r="E109" s="223">
        <v>391617</v>
      </c>
      <c r="F109" s="218">
        <f t="shared" si="2"/>
        <v>10678464</v>
      </c>
      <c r="G109" s="198"/>
      <c r="H109" s="218">
        <v>0</v>
      </c>
      <c r="I109" s="229">
        <v>10564592</v>
      </c>
      <c r="J109" s="229">
        <v>443214</v>
      </c>
      <c r="K109" s="198">
        <f t="shared" si="3"/>
        <v>11007806</v>
      </c>
    </row>
    <row r="110" spans="1:11" ht="12.75">
      <c r="A110" s="194" t="s">
        <v>546</v>
      </c>
      <c r="B110" s="195">
        <v>101</v>
      </c>
      <c r="C110" s="218">
        <v>0</v>
      </c>
      <c r="D110" s="184">
        <v>2554858</v>
      </c>
      <c r="E110" s="223">
        <v>123087</v>
      </c>
      <c r="F110" s="218">
        <f t="shared" si="2"/>
        <v>2677945</v>
      </c>
      <c r="G110" s="198"/>
      <c r="H110" s="218">
        <v>0</v>
      </c>
      <c r="I110" s="229">
        <v>2623839</v>
      </c>
      <c r="J110" s="229">
        <v>130020</v>
      </c>
      <c r="K110" s="198">
        <f t="shared" si="3"/>
        <v>2753859</v>
      </c>
    </row>
    <row r="111" spans="1:11" ht="12.75">
      <c r="A111" s="194" t="s">
        <v>547</v>
      </c>
      <c r="B111" s="195">
        <v>102</v>
      </c>
      <c r="C111" s="218">
        <v>0</v>
      </c>
      <c r="D111" s="184">
        <v>981812</v>
      </c>
      <c r="E111" s="223">
        <v>211838</v>
      </c>
      <c r="F111" s="218">
        <f t="shared" si="2"/>
        <v>1193650</v>
      </c>
      <c r="G111" s="198"/>
      <c r="H111" s="218">
        <v>0</v>
      </c>
      <c r="I111" s="229">
        <v>1008321</v>
      </c>
      <c r="J111" s="229">
        <v>189117</v>
      </c>
      <c r="K111" s="198">
        <f t="shared" si="3"/>
        <v>1197438</v>
      </c>
    </row>
    <row r="112" spans="1:11" ht="12.75">
      <c r="A112" s="194" t="s">
        <v>548</v>
      </c>
      <c r="B112" s="195">
        <v>103</v>
      </c>
      <c r="C112" s="218">
        <v>0</v>
      </c>
      <c r="D112" s="184">
        <v>4381445</v>
      </c>
      <c r="E112" s="223">
        <v>50851</v>
      </c>
      <c r="F112" s="218">
        <f t="shared" si="2"/>
        <v>4432296</v>
      </c>
      <c r="G112" s="198"/>
      <c r="H112" s="218">
        <v>0</v>
      </c>
      <c r="I112" s="229">
        <v>4499744</v>
      </c>
      <c r="J112" s="229">
        <v>48636</v>
      </c>
      <c r="K112" s="198">
        <f t="shared" si="3"/>
        <v>4548380</v>
      </c>
    </row>
    <row r="113" spans="1:11" ht="12.75">
      <c r="A113" s="194" t="s">
        <v>549</v>
      </c>
      <c r="B113" s="195">
        <v>104</v>
      </c>
      <c r="C113" s="218">
        <v>0</v>
      </c>
      <c r="D113" s="184">
        <v>2417</v>
      </c>
      <c r="E113" s="223">
        <v>2110</v>
      </c>
      <c r="F113" s="218">
        <f t="shared" si="2"/>
        <v>4527</v>
      </c>
      <c r="G113" s="198"/>
      <c r="H113" s="218">
        <v>0</v>
      </c>
      <c r="I113" s="229">
        <v>2482</v>
      </c>
      <c r="J113" s="229">
        <v>2127</v>
      </c>
      <c r="K113" s="198">
        <f t="shared" si="3"/>
        <v>4609</v>
      </c>
    </row>
    <row r="114" spans="1:11" ht="12.75">
      <c r="A114" s="194" t="s">
        <v>550</v>
      </c>
      <c r="B114" s="195">
        <v>105</v>
      </c>
      <c r="C114" s="218">
        <v>0</v>
      </c>
      <c r="D114" s="184">
        <v>740693</v>
      </c>
      <c r="E114" s="223">
        <v>125279</v>
      </c>
      <c r="F114" s="218">
        <f t="shared" si="2"/>
        <v>865972</v>
      </c>
      <c r="G114" s="198"/>
      <c r="H114" s="218">
        <v>0</v>
      </c>
      <c r="I114" s="229">
        <v>760692</v>
      </c>
      <c r="J114" s="229">
        <v>133853</v>
      </c>
      <c r="K114" s="198">
        <f t="shared" si="3"/>
        <v>894545</v>
      </c>
    </row>
    <row r="115" spans="1:11" ht="12.75">
      <c r="A115" s="194" t="s">
        <v>551</v>
      </c>
      <c r="B115" s="195">
        <v>106</v>
      </c>
      <c r="C115" s="218">
        <v>0</v>
      </c>
      <c r="D115" s="184">
        <v>251497</v>
      </c>
      <c r="E115" s="223">
        <v>36043</v>
      </c>
      <c r="F115" s="218">
        <f t="shared" si="2"/>
        <v>287540</v>
      </c>
      <c r="G115" s="198"/>
      <c r="H115" s="218">
        <v>0</v>
      </c>
      <c r="I115" s="229">
        <v>258287</v>
      </c>
      <c r="J115" s="229">
        <v>17470</v>
      </c>
      <c r="K115" s="198">
        <f t="shared" si="3"/>
        <v>275757</v>
      </c>
    </row>
    <row r="116" spans="1:11" ht="12.75">
      <c r="A116" s="194" t="s">
        <v>552</v>
      </c>
      <c r="B116" s="195">
        <v>107</v>
      </c>
      <c r="C116" s="218">
        <v>0</v>
      </c>
      <c r="D116" s="184">
        <v>4129506</v>
      </c>
      <c r="E116" s="223">
        <v>20946</v>
      </c>
      <c r="F116" s="218">
        <f t="shared" si="2"/>
        <v>4150452</v>
      </c>
      <c r="G116" s="198"/>
      <c r="H116" s="218">
        <v>0</v>
      </c>
      <c r="I116" s="229">
        <v>4241003</v>
      </c>
      <c r="J116" s="229">
        <v>22932</v>
      </c>
      <c r="K116" s="198">
        <f t="shared" si="3"/>
        <v>4263935</v>
      </c>
    </row>
    <row r="117" spans="1:11" ht="12.75">
      <c r="A117" s="194" t="s">
        <v>553</v>
      </c>
      <c r="B117" s="195">
        <v>108</v>
      </c>
      <c r="C117" s="218">
        <v>0</v>
      </c>
      <c r="D117" s="184">
        <v>82717</v>
      </c>
      <c r="E117" s="223">
        <v>34142</v>
      </c>
      <c r="F117" s="218">
        <f t="shared" si="2"/>
        <v>116859</v>
      </c>
      <c r="G117" s="198"/>
      <c r="H117" s="218">
        <v>0</v>
      </c>
      <c r="I117" s="229">
        <v>84950</v>
      </c>
      <c r="J117" s="229">
        <v>34375</v>
      </c>
      <c r="K117" s="198">
        <f t="shared" si="3"/>
        <v>119325</v>
      </c>
    </row>
    <row r="118" spans="1:11" ht="12.75">
      <c r="A118" s="194" t="s">
        <v>554</v>
      </c>
      <c r="B118" s="195">
        <v>109</v>
      </c>
      <c r="C118" s="218">
        <v>0</v>
      </c>
      <c r="D118" s="184">
        <v>2168</v>
      </c>
      <c r="E118" s="223">
        <v>23175</v>
      </c>
      <c r="F118" s="218">
        <f t="shared" si="2"/>
        <v>25343</v>
      </c>
      <c r="G118" s="198"/>
      <c r="H118" s="218">
        <v>0</v>
      </c>
      <c r="I118" s="229">
        <v>2227</v>
      </c>
      <c r="J118" s="229">
        <v>22592</v>
      </c>
      <c r="K118" s="198">
        <f t="shared" si="3"/>
        <v>24819</v>
      </c>
    </row>
    <row r="119" spans="1:11" ht="12.75">
      <c r="A119" s="194" t="s">
        <v>555</v>
      </c>
      <c r="B119" s="195">
        <v>110</v>
      </c>
      <c r="C119" s="218">
        <v>0</v>
      </c>
      <c r="D119" s="184">
        <v>1616669</v>
      </c>
      <c r="E119" s="223">
        <v>4773</v>
      </c>
      <c r="F119" s="218">
        <f t="shared" si="2"/>
        <v>1621442</v>
      </c>
      <c r="G119" s="198"/>
      <c r="H119" s="218">
        <v>0</v>
      </c>
      <c r="I119" s="229">
        <v>1660319</v>
      </c>
      <c r="J119" s="229">
        <v>4730</v>
      </c>
      <c r="K119" s="198">
        <f t="shared" si="3"/>
        <v>1665049</v>
      </c>
    </row>
    <row r="120" spans="1:11" ht="12.75">
      <c r="A120" s="194" t="s">
        <v>556</v>
      </c>
      <c r="B120" s="195">
        <v>111</v>
      </c>
      <c r="C120" s="218">
        <v>0</v>
      </c>
      <c r="D120" s="184">
        <v>912938</v>
      </c>
      <c r="E120" s="223">
        <v>61207</v>
      </c>
      <c r="F120" s="218">
        <f t="shared" si="2"/>
        <v>974145</v>
      </c>
      <c r="G120" s="198"/>
      <c r="H120" s="218">
        <v>0</v>
      </c>
      <c r="I120" s="229">
        <v>937587</v>
      </c>
      <c r="J120" s="229">
        <v>64690</v>
      </c>
      <c r="K120" s="198">
        <f t="shared" si="3"/>
        <v>1002277</v>
      </c>
    </row>
    <row r="121" spans="1:11" ht="12.75">
      <c r="A121" s="194" t="s">
        <v>557</v>
      </c>
      <c r="B121" s="195">
        <v>112</v>
      </c>
      <c r="C121" s="218">
        <v>0</v>
      </c>
      <c r="D121" s="184">
        <v>165773</v>
      </c>
      <c r="E121" s="223">
        <v>62566</v>
      </c>
      <c r="F121" s="218">
        <f t="shared" si="2"/>
        <v>228339</v>
      </c>
      <c r="G121" s="198"/>
      <c r="H121" s="218">
        <v>0</v>
      </c>
      <c r="I121" s="229">
        <v>170249</v>
      </c>
      <c r="J121" s="229">
        <v>51275</v>
      </c>
      <c r="K121" s="198">
        <f t="shared" si="3"/>
        <v>221524</v>
      </c>
    </row>
    <row r="122" spans="1:11" ht="12.75">
      <c r="A122" s="194" t="s">
        <v>558</v>
      </c>
      <c r="B122" s="195">
        <v>113</v>
      </c>
      <c r="C122" s="218">
        <v>0</v>
      </c>
      <c r="D122" s="184">
        <v>784690</v>
      </c>
      <c r="E122" s="223">
        <v>234961</v>
      </c>
      <c r="F122" s="218">
        <f t="shared" si="2"/>
        <v>1019651</v>
      </c>
      <c r="G122" s="198"/>
      <c r="H122" s="218">
        <v>0</v>
      </c>
      <c r="I122" s="229">
        <v>805877</v>
      </c>
      <c r="J122" s="229">
        <v>237934</v>
      </c>
      <c r="K122" s="198">
        <f t="shared" si="3"/>
        <v>1043811</v>
      </c>
    </row>
    <row r="123" spans="1:11" ht="12.75">
      <c r="A123" s="194" t="s">
        <v>559</v>
      </c>
      <c r="B123" s="195">
        <v>114</v>
      </c>
      <c r="C123" s="218">
        <v>0</v>
      </c>
      <c r="D123" s="184">
        <v>3282611</v>
      </c>
      <c r="E123" s="223">
        <v>29060</v>
      </c>
      <c r="F123" s="218">
        <f t="shared" si="2"/>
        <v>3311671</v>
      </c>
      <c r="G123" s="198"/>
      <c r="H123" s="218">
        <v>0</v>
      </c>
      <c r="I123" s="229">
        <v>3371242</v>
      </c>
      <c r="J123" s="229">
        <v>28515</v>
      </c>
      <c r="K123" s="198">
        <f t="shared" si="3"/>
        <v>3399757</v>
      </c>
    </row>
    <row r="124" spans="1:11" ht="12.75">
      <c r="A124" s="194" t="s">
        <v>560</v>
      </c>
      <c r="B124" s="195">
        <v>115</v>
      </c>
      <c r="C124" s="218">
        <v>0</v>
      </c>
      <c r="D124" s="184">
        <v>800932</v>
      </c>
      <c r="E124" s="223">
        <v>67765</v>
      </c>
      <c r="F124" s="218">
        <f t="shared" si="2"/>
        <v>868697</v>
      </c>
      <c r="G124" s="198"/>
      <c r="H124" s="218">
        <v>0</v>
      </c>
      <c r="I124" s="229">
        <v>822557</v>
      </c>
      <c r="J124" s="229">
        <v>72183</v>
      </c>
      <c r="K124" s="198">
        <f t="shared" si="3"/>
        <v>894740</v>
      </c>
    </row>
    <row r="125" spans="1:11" ht="12.75">
      <c r="A125" s="194" t="s">
        <v>561</v>
      </c>
      <c r="B125" s="195">
        <v>116</v>
      </c>
      <c r="C125" s="218">
        <v>0</v>
      </c>
      <c r="D125" s="184">
        <v>752639</v>
      </c>
      <c r="E125" s="223">
        <v>105433</v>
      </c>
      <c r="F125" s="218">
        <f t="shared" si="2"/>
        <v>858072</v>
      </c>
      <c r="G125" s="198"/>
      <c r="H125" s="218">
        <v>0</v>
      </c>
      <c r="I125" s="229">
        <v>772960</v>
      </c>
      <c r="J125" s="229">
        <v>112893</v>
      </c>
      <c r="K125" s="198">
        <f t="shared" si="3"/>
        <v>885853</v>
      </c>
    </row>
    <row r="126" spans="1:21" ht="12.75">
      <c r="A126" s="194" t="s">
        <v>562</v>
      </c>
      <c r="B126" s="195">
        <v>117</v>
      </c>
      <c r="C126" s="218">
        <v>0</v>
      </c>
      <c r="D126" s="184">
        <v>469266</v>
      </c>
      <c r="E126" s="223">
        <v>206028</v>
      </c>
      <c r="F126" s="218">
        <f t="shared" si="2"/>
        <v>675294</v>
      </c>
      <c r="G126" s="198"/>
      <c r="H126" s="218">
        <v>0</v>
      </c>
      <c r="I126" s="229">
        <v>481936</v>
      </c>
      <c r="J126" s="229">
        <v>210585</v>
      </c>
      <c r="K126" s="198">
        <f t="shared" si="3"/>
        <v>692521</v>
      </c>
      <c r="M126" s="200"/>
      <c r="N126" s="200"/>
      <c r="O126" s="200"/>
      <c r="P126" s="200"/>
      <c r="R126" s="200"/>
      <c r="S126" s="200"/>
      <c r="T126" s="200"/>
      <c r="U126" s="200"/>
    </row>
    <row r="127" spans="1:11" ht="12.75">
      <c r="A127" s="194" t="s">
        <v>563</v>
      </c>
      <c r="B127" s="195">
        <v>118</v>
      </c>
      <c r="C127" s="218">
        <v>0</v>
      </c>
      <c r="D127" s="184">
        <v>938584</v>
      </c>
      <c r="E127" s="223">
        <v>51685</v>
      </c>
      <c r="F127" s="218">
        <f t="shared" si="2"/>
        <v>990269</v>
      </c>
      <c r="G127" s="198"/>
      <c r="H127" s="218">
        <v>0</v>
      </c>
      <c r="I127" s="229">
        <v>963926</v>
      </c>
      <c r="J127" s="229">
        <v>45855</v>
      </c>
      <c r="K127" s="198">
        <f t="shared" si="3"/>
        <v>1009781</v>
      </c>
    </row>
    <row r="128" spans="1:11" ht="12.75">
      <c r="A128" s="194" t="s">
        <v>564</v>
      </c>
      <c r="B128" s="195">
        <v>119</v>
      </c>
      <c r="C128" s="218">
        <v>0</v>
      </c>
      <c r="D128" s="184">
        <v>694676</v>
      </c>
      <c r="E128" s="223">
        <v>127260</v>
      </c>
      <c r="F128" s="218">
        <f t="shared" si="2"/>
        <v>821936</v>
      </c>
      <c r="G128" s="198"/>
      <c r="H128" s="218">
        <v>0</v>
      </c>
      <c r="I128" s="229">
        <v>713432</v>
      </c>
      <c r="J128" s="229">
        <v>137371</v>
      </c>
      <c r="K128" s="198">
        <f t="shared" si="3"/>
        <v>850803</v>
      </c>
    </row>
    <row r="129" spans="1:11" ht="12.75">
      <c r="A129" s="194" t="s">
        <v>565</v>
      </c>
      <c r="B129" s="195">
        <v>120</v>
      </c>
      <c r="C129" s="218">
        <v>0</v>
      </c>
      <c r="D129" s="184">
        <v>711364</v>
      </c>
      <c r="E129" s="223">
        <v>0</v>
      </c>
      <c r="F129" s="218">
        <f t="shared" si="2"/>
        <v>711364</v>
      </c>
      <c r="G129" s="198"/>
      <c r="H129" s="218">
        <v>0</v>
      </c>
      <c r="I129" s="229">
        <v>730571</v>
      </c>
      <c r="J129" s="229">
        <v>0</v>
      </c>
      <c r="K129" s="198">
        <f t="shared" si="3"/>
        <v>730571</v>
      </c>
    </row>
    <row r="130" spans="1:11" ht="12.75">
      <c r="A130" s="194" t="s">
        <v>566</v>
      </c>
      <c r="B130" s="195">
        <v>121</v>
      </c>
      <c r="C130" s="218">
        <v>0</v>
      </c>
      <c r="D130" s="184">
        <v>58377</v>
      </c>
      <c r="E130" s="223">
        <v>44347</v>
      </c>
      <c r="F130" s="218">
        <f t="shared" si="2"/>
        <v>102724</v>
      </c>
      <c r="G130" s="198"/>
      <c r="H130" s="218">
        <v>0</v>
      </c>
      <c r="I130" s="229">
        <v>59953</v>
      </c>
      <c r="J130" s="229">
        <v>45832</v>
      </c>
      <c r="K130" s="198">
        <f t="shared" si="3"/>
        <v>105785</v>
      </c>
    </row>
    <row r="131" spans="1:11" ht="12.75">
      <c r="A131" s="194" t="s">
        <v>567</v>
      </c>
      <c r="B131" s="195">
        <v>122</v>
      </c>
      <c r="C131" s="218">
        <v>0</v>
      </c>
      <c r="D131" s="184">
        <v>2190296</v>
      </c>
      <c r="E131" s="223">
        <v>7582</v>
      </c>
      <c r="F131" s="218">
        <f t="shared" si="2"/>
        <v>2197878</v>
      </c>
      <c r="G131" s="198"/>
      <c r="H131" s="218">
        <v>0</v>
      </c>
      <c r="I131" s="229">
        <v>2249434</v>
      </c>
      <c r="J131" s="229">
        <v>8009</v>
      </c>
      <c r="K131" s="198">
        <f t="shared" si="3"/>
        <v>2257443</v>
      </c>
    </row>
    <row r="132" spans="1:11" ht="12.75">
      <c r="A132" s="194" t="s">
        <v>568</v>
      </c>
      <c r="B132" s="195">
        <v>123</v>
      </c>
      <c r="C132" s="218">
        <v>0</v>
      </c>
      <c r="D132" s="184">
        <v>1324060</v>
      </c>
      <c r="E132" s="223">
        <v>38080</v>
      </c>
      <c r="F132" s="218">
        <f t="shared" si="2"/>
        <v>1362140</v>
      </c>
      <c r="G132" s="198"/>
      <c r="H132" s="218">
        <v>0</v>
      </c>
      <c r="I132" s="229">
        <v>1359810</v>
      </c>
      <c r="J132" s="229">
        <v>41481</v>
      </c>
      <c r="K132" s="198">
        <f t="shared" si="3"/>
        <v>1401291</v>
      </c>
    </row>
    <row r="133" spans="1:11" ht="12.75">
      <c r="A133" s="194" t="s">
        <v>569</v>
      </c>
      <c r="B133" s="195">
        <v>124</v>
      </c>
      <c r="C133" s="218">
        <v>0</v>
      </c>
      <c r="D133" s="184">
        <v>481354</v>
      </c>
      <c r="E133" s="223">
        <v>64628</v>
      </c>
      <c r="F133" s="218">
        <f t="shared" si="2"/>
        <v>545982</v>
      </c>
      <c r="G133" s="198"/>
      <c r="H133" s="218">
        <v>0</v>
      </c>
      <c r="I133" s="229">
        <v>494351</v>
      </c>
      <c r="J133" s="229">
        <v>54928</v>
      </c>
      <c r="K133" s="198">
        <f t="shared" si="3"/>
        <v>549279</v>
      </c>
    </row>
    <row r="134" spans="1:11" ht="12.75">
      <c r="A134" s="194" t="s">
        <v>570</v>
      </c>
      <c r="B134" s="195">
        <v>125</v>
      </c>
      <c r="C134" s="218">
        <v>0</v>
      </c>
      <c r="D134" s="184">
        <v>1531224</v>
      </c>
      <c r="E134" s="223">
        <v>4062</v>
      </c>
      <c r="F134" s="218">
        <f t="shared" si="2"/>
        <v>1535286</v>
      </c>
      <c r="G134" s="198"/>
      <c r="H134" s="218">
        <v>0</v>
      </c>
      <c r="I134" s="229">
        <v>1572567</v>
      </c>
      <c r="J134" s="229">
        <v>4606</v>
      </c>
      <c r="K134" s="198">
        <f t="shared" si="3"/>
        <v>1577173</v>
      </c>
    </row>
    <row r="135" spans="1:11" ht="12.75">
      <c r="A135" s="194" t="s">
        <v>571</v>
      </c>
      <c r="B135" s="195">
        <v>126</v>
      </c>
      <c r="C135" s="218">
        <v>0</v>
      </c>
      <c r="D135" s="184">
        <v>445373</v>
      </c>
      <c r="E135" s="223">
        <v>74511</v>
      </c>
      <c r="F135" s="218">
        <f t="shared" si="2"/>
        <v>519884</v>
      </c>
      <c r="G135" s="198"/>
      <c r="H135" s="218">
        <v>0</v>
      </c>
      <c r="I135" s="229">
        <v>457398</v>
      </c>
      <c r="J135" s="229">
        <v>78404</v>
      </c>
      <c r="K135" s="198">
        <f t="shared" si="3"/>
        <v>535802</v>
      </c>
    </row>
    <row r="136" spans="1:11" ht="12.75">
      <c r="A136" s="194" t="s">
        <v>572</v>
      </c>
      <c r="B136" s="195">
        <v>127</v>
      </c>
      <c r="C136" s="218">
        <v>0</v>
      </c>
      <c r="D136" s="184">
        <v>322621</v>
      </c>
      <c r="E136" s="223">
        <v>4152</v>
      </c>
      <c r="F136" s="218">
        <f t="shared" si="2"/>
        <v>326773</v>
      </c>
      <c r="G136" s="198"/>
      <c r="H136" s="218">
        <v>0</v>
      </c>
      <c r="I136" s="229">
        <v>331332</v>
      </c>
      <c r="J136" s="229">
        <v>4269</v>
      </c>
      <c r="K136" s="198">
        <f t="shared" si="3"/>
        <v>335601</v>
      </c>
    </row>
    <row r="137" spans="1:11" ht="12.75">
      <c r="A137" s="194" t="s">
        <v>573</v>
      </c>
      <c r="B137" s="195">
        <v>128</v>
      </c>
      <c r="C137" s="218">
        <v>0</v>
      </c>
      <c r="D137" s="184">
        <v>10162104</v>
      </c>
      <c r="E137" s="223">
        <v>886</v>
      </c>
      <c r="F137" s="218">
        <f t="shared" si="2"/>
        <v>10162990</v>
      </c>
      <c r="G137" s="198"/>
      <c r="H137" s="218">
        <v>0</v>
      </c>
      <c r="I137" s="229">
        <v>10436481</v>
      </c>
      <c r="J137" s="229">
        <v>900</v>
      </c>
      <c r="K137" s="198">
        <f t="shared" si="3"/>
        <v>10437381</v>
      </c>
    </row>
    <row r="138" spans="1:11" ht="12.75">
      <c r="A138" s="194" t="s">
        <v>574</v>
      </c>
      <c r="B138" s="195">
        <v>129</v>
      </c>
      <c r="C138" s="218">
        <v>0</v>
      </c>
      <c r="D138" s="184">
        <v>44746</v>
      </c>
      <c r="E138" s="223">
        <v>63452</v>
      </c>
      <c r="F138" s="218">
        <f t="shared" si="2"/>
        <v>108198</v>
      </c>
      <c r="G138" s="198"/>
      <c r="H138" s="218">
        <v>0</v>
      </c>
      <c r="I138" s="229">
        <v>45954</v>
      </c>
      <c r="J138" s="229">
        <v>54475</v>
      </c>
      <c r="K138" s="198">
        <f t="shared" si="3"/>
        <v>100429</v>
      </c>
    </row>
    <row r="139" spans="1:11" ht="12.75">
      <c r="A139" s="194" t="s">
        <v>575</v>
      </c>
      <c r="B139" s="195">
        <v>130</v>
      </c>
      <c r="C139" s="218">
        <v>0</v>
      </c>
      <c r="D139" s="184">
        <v>86509</v>
      </c>
      <c r="E139" s="223">
        <v>4726</v>
      </c>
      <c r="F139" s="218">
        <f aca="true" t="shared" si="4" ref="F139:F202">SUM(C139:E139)</f>
        <v>91235</v>
      </c>
      <c r="G139" s="198"/>
      <c r="H139" s="218">
        <v>0</v>
      </c>
      <c r="I139" s="229">
        <v>88845</v>
      </c>
      <c r="J139" s="229">
        <v>4215</v>
      </c>
      <c r="K139" s="198">
        <f aca="true" t="shared" si="5" ref="K139:K202">SUM(H139:J139)</f>
        <v>93060</v>
      </c>
    </row>
    <row r="140" spans="1:11" ht="12.75">
      <c r="A140" s="194" t="s">
        <v>576</v>
      </c>
      <c r="B140" s="195">
        <v>131</v>
      </c>
      <c r="C140" s="218">
        <v>0</v>
      </c>
      <c r="D140" s="184">
        <v>1631800</v>
      </c>
      <c r="E140" s="223">
        <v>3811</v>
      </c>
      <c r="F140" s="218">
        <f t="shared" si="4"/>
        <v>1635611</v>
      </c>
      <c r="G140" s="198"/>
      <c r="H140" s="218">
        <v>0</v>
      </c>
      <c r="I140" s="229">
        <v>1675859</v>
      </c>
      <c r="J140" s="229">
        <v>4140</v>
      </c>
      <c r="K140" s="198">
        <f t="shared" si="5"/>
        <v>1679999</v>
      </c>
    </row>
    <row r="141" spans="1:11" ht="12.75">
      <c r="A141" s="194" t="s">
        <v>577</v>
      </c>
      <c r="B141" s="195">
        <v>132</v>
      </c>
      <c r="C141" s="218">
        <v>0</v>
      </c>
      <c r="D141" s="184">
        <v>230217</v>
      </c>
      <c r="E141" s="223">
        <v>27613</v>
      </c>
      <c r="F141" s="218">
        <f t="shared" si="4"/>
        <v>257830</v>
      </c>
      <c r="G141" s="198"/>
      <c r="H141" s="218">
        <v>0</v>
      </c>
      <c r="I141" s="229">
        <v>236433</v>
      </c>
      <c r="J141" s="229">
        <v>28173</v>
      </c>
      <c r="K141" s="198">
        <f t="shared" si="5"/>
        <v>264606</v>
      </c>
    </row>
    <row r="142" spans="1:11" ht="12.75">
      <c r="A142" s="194" t="s">
        <v>578</v>
      </c>
      <c r="B142" s="195">
        <v>133</v>
      </c>
      <c r="C142" s="218">
        <v>0</v>
      </c>
      <c r="D142" s="184">
        <v>1525611</v>
      </c>
      <c r="E142" s="223">
        <v>0</v>
      </c>
      <c r="F142" s="218">
        <f t="shared" si="4"/>
        <v>1525611</v>
      </c>
      <c r="G142" s="198"/>
      <c r="H142" s="218">
        <v>0</v>
      </c>
      <c r="I142" s="229">
        <v>1566803</v>
      </c>
      <c r="J142" s="229">
        <v>0</v>
      </c>
      <c r="K142" s="198">
        <f t="shared" si="5"/>
        <v>1566803</v>
      </c>
    </row>
    <row r="143" spans="1:11" ht="12.75">
      <c r="A143" s="194" t="s">
        <v>579</v>
      </c>
      <c r="B143" s="195">
        <v>134</v>
      </c>
      <c r="C143" s="218">
        <v>0</v>
      </c>
      <c r="D143" s="184">
        <v>1976843</v>
      </c>
      <c r="E143" s="223">
        <v>90691</v>
      </c>
      <c r="F143" s="218">
        <f t="shared" si="4"/>
        <v>2067534</v>
      </c>
      <c r="G143" s="198"/>
      <c r="H143" s="218">
        <v>0</v>
      </c>
      <c r="I143" s="229">
        <v>2030218</v>
      </c>
      <c r="J143" s="229">
        <v>98067</v>
      </c>
      <c r="K143" s="198">
        <f t="shared" si="5"/>
        <v>2128285</v>
      </c>
    </row>
    <row r="144" spans="1:11" ht="12.75">
      <c r="A144" s="194" t="s">
        <v>580</v>
      </c>
      <c r="B144" s="195">
        <v>135</v>
      </c>
      <c r="C144" s="218">
        <v>0</v>
      </c>
      <c r="D144" s="184">
        <v>208693</v>
      </c>
      <c r="E144" s="223">
        <v>5033</v>
      </c>
      <c r="F144" s="218">
        <f t="shared" si="4"/>
        <v>213726</v>
      </c>
      <c r="G144" s="198"/>
      <c r="H144" s="218">
        <v>0</v>
      </c>
      <c r="I144" s="229">
        <v>214328</v>
      </c>
      <c r="J144" s="229">
        <v>3725</v>
      </c>
      <c r="K144" s="198">
        <f t="shared" si="5"/>
        <v>218053</v>
      </c>
    </row>
    <row r="145" spans="1:11" ht="12.75">
      <c r="A145" s="194" t="s">
        <v>581</v>
      </c>
      <c r="B145" s="195">
        <v>136</v>
      </c>
      <c r="C145" s="218">
        <v>0</v>
      </c>
      <c r="D145" s="184">
        <v>1601175</v>
      </c>
      <c r="E145" s="223">
        <v>2069</v>
      </c>
      <c r="F145" s="218">
        <f t="shared" si="4"/>
        <v>1603244</v>
      </c>
      <c r="G145" s="198"/>
      <c r="H145" s="218">
        <v>0</v>
      </c>
      <c r="I145" s="229">
        <v>1644407</v>
      </c>
      <c r="J145" s="229">
        <v>2244</v>
      </c>
      <c r="K145" s="198">
        <f t="shared" si="5"/>
        <v>1646651</v>
      </c>
    </row>
    <row r="146" spans="1:11" ht="12.75">
      <c r="A146" s="194" t="s">
        <v>582</v>
      </c>
      <c r="B146" s="195">
        <v>137</v>
      </c>
      <c r="C146" s="218">
        <v>0</v>
      </c>
      <c r="D146" s="184">
        <v>10500921</v>
      </c>
      <c r="E146" s="223">
        <v>66642</v>
      </c>
      <c r="F146" s="218">
        <f t="shared" si="4"/>
        <v>10567563</v>
      </c>
      <c r="G146" s="198"/>
      <c r="H146" s="218">
        <v>0</v>
      </c>
      <c r="I146" s="229">
        <v>10784446</v>
      </c>
      <c r="J146" s="229">
        <v>66438</v>
      </c>
      <c r="K146" s="198">
        <f t="shared" si="5"/>
        <v>10850884</v>
      </c>
    </row>
    <row r="147" spans="1:11" ht="12.75">
      <c r="A147" s="194" t="s">
        <v>583</v>
      </c>
      <c r="B147" s="195">
        <v>138</v>
      </c>
      <c r="C147" s="218">
        <v>0</v>
      </c>
      <c r="D147" s="184">
        <v>674220</v>
      </c>
      <c r="E147" s="223">
        <v>28</v>
      </c>
      <c r="F147" s="218">
        <f t="shared" si="4"/>
        <v>674248</v>
      </c>
      <c r="G147" s="198"/>
      <c r="H147" s="218">
        <v>0</v>
      </c>
      <c r="I147" s="229">
        <v>692424</v>
      </c>
      <c r="J147" s="229">
        <v>29</v>
      </c>
      <c r="K147" s="198">
        <f t="shared" si="5"/>
        <v>692453</v>
      </c>
    </row>
    <row r="148" spans="1:11" ht="12.75">
      <c r="A148" s="194" t="s">
        <v>584</v>
      </c>
      <c r="B148" s="195">
        <v>139</v>
      </c>
      <c r="C148" s="218">
        <v>0</v>
      </c>
      <c r="D148" s="184">
        <v>812229</v>
      </c>
      <c r="E148" s="223">
        <v>310677</v>
      </c>
      <c r="F148" s="218">
        <f t="shared" si="4"/>
        <v>1122906</v>
      </c>
      <c r="G148" s="198"/>
      <c r="H148" s="218">
        <v>0</v>
      </c>
      <c r="I148" s="229">
        <v>834159</v>
      </c>
      <c r="J148" s="229">
        <v>330748</v>
      </c>
      <c r="K148" s="198">
        <f t="shared" si="5"/>
        <v>1164907</v>
      </c>
    </row>
    <row r="149" spans="1:11" ht="12.75">
      <c r="A149" s="194" t="s">
        <v>585</v>
      </c>
      <c r="B149" s="195">
        <v>140</v>
      </c>
      <c r="C149" s="218">
        <v>0</v>
      </c>
      <c r="D149" s="184">
        <v>465755</v>
      </c>
      <c r="E149" s="223">
        <v>58670</v>
      </c>
      <c r="F149" s="218">
        <f t="shared" si="4"/>
        <v>524425</v>
      </c>
      <c r="G149" s="198"/>
      <c r="H149" s="218">
        <v>0</v>
      </c>
      <c r="I149" s="229">
        <v>478330</v>
      </c>
      <c r="J149" s="229">
        <v>64317</v>
      </c>
      <c r="K149" s="198">
        <f t="shared" si="5"/>
        <v>542647</v>
      </c>
    </row>
    <row r="150" spans="1:11" ht="12.75">
      <c r="A150" s="194" t="s">
        <v>586</v>
      </c>
      <c r="B150" s="195">
        <v>141</v>
      </c>
      <c r="C150" s="218">
        <v>0</v>
      </c>
      <c r="D150" s="184">
        <v>2061821</v>
      </c>
      <c r="E150" s="223">
        <v>46033</v>
      </c>
      <c r="F150" s="218">
        <f t="shared" si="4"/>
        <v>2107854</v>
      </c>
      <c r="G150" s="198"/>
      <c r="H150" s="218">
        <v>0</v>
      </c>
      <c r="I150" s="229">
        <v>2117490</v>
      </c>
      <c r="J150" s="229">
        <v>50321</v>
      </c>
      <c r="K150" s="198">
        <f t="shared" si="5"/>
        <v>2167811</v>
      </c>
    </row>
    <row r="151" spans="1:11" ht="12.75">
      <c r="A151" s="194" t="s">
        <v>587</v>
      </c>
      <c r="B151" s="195">
        <v>142</v>
      </c>
      <c r="C151" s="218">
        <v>0</v>
      </c>
      <c r="D151" s="184">
        <v>2191219</v>
      </c>
      <c r="E151" s="223">
        <v>21582</v>
      </c>
      <c r="F151" s="218">
        <f t="shared" si="4"/>
        <v>2212801</v>
      </c>
      <c r="G151" s="198"/>
      <c r="H151" s="218">
        <v>0</v>
      </c>
      <c r="I151" s="229">
        <v>2250382</v>
      </c>
      <c r="J151" s="229">
        <v>22610</v>
      </c>
      <c r="K151" s="198">
        <f t="shared" si="5"/>
        <v>2272992</v>
      </c>
    </row>
    <row r="152" spans="1:11" ht="12.75">
      <c r="A152" s="194" t="s">
        <v>588</v>
      </c>
      <c r="B152" s="195">
        <v>143</v>
      </c>
      <c r="C152" s="218">
        <v>0</v>
      </c>
      <c r="D152" s="184">
        <v>356346</v>
      </c>
      <c r="E152" s="223">
        <v>37507</v>
      </c>
      <c r="F152" s="218">
        <f t="shared" si="4"/>
        <v>393853</v>
      </c>
      <c r="G152" s="198"/>
      <c r="H152" s="218">
        <v>0</v>
      </c>
      <c r="I152" s="229">
        <v>365967</v>
      </c>
      <c r="J152" s="229">
        <v>35398</v>
      </c>
      <c r="K152" s="198">
        <f t="shared" si="5"/>
        <v>401365</v>
      </c>
    </row>
    <row r="153" spans="1:11" ht="12.75">
      <c r="A153" s="194" t="s">
        <v>589</v>
      </c>
      <c r="B153" s="195">
        <v>144</v>
      </c>
      <c r="C153" s="218">
        <v>0</v>
      </c>
      <c r="D153" s="184">
        <v>1659733</v>
      </c>
      <c r="E153" s="223">
        <v>365120</v>
      </c>
      <c r="F153" s="218">
        <f t="shared" si="4"/>
        <v>2024853</v>
      </c>
      <c r="G153" s="198"/>
      <c r="H153" s="218">
        <v>0</v>
      </c>
      <c r="I153" s="229">
        <v>1704546</v>
      </c>
      <c r="J153" s="229">
        <v>358520</v>
      </c>
      <c r="K153" s="198">
        <f t="shared" si="5"/>
        <v>2063066</v>
      </c>
    </row>
    <row r="154" spans="1:11" ht="12.75">
      <c r="A154" s="194" t="s">
        <v>590</v>
      </c>
      <c r="B154" s="195">
        <v>145</v>
      </c>
      <c r="C154" s="218">
        <v>0</v>
      </c>
      <c r="D154" s="184">
        <v>992435</v>
      </c>
      <c r="E154" s="223">
        <v>26656</v>
      </c>
      <c r="F154" s="218">
        <f t="shared" si="4"/>
        <v>1019091</v>
      </c>
      <c r="G154" s="198"/>
      <c r="H154" s="218">
        <v>0</v>
      </c>
      <c r="I154" s="229">
        <v>1019231</v>
      </c>
      <c r="J154" s="229">
        <v>30691</v>
      </c>
      <c r="K154" s="198">
        <f t="shared" si="5"/>
        <v>1049922</v>
      </c>
    </row>
    <row r="155" spans="1:11" ht="12.75">
      <c r="A155" s="194" t="s">
        <v>591</v>
      </c>
      <c r="B155" s="195">
        <v>146</v>
      </c>
      <c r="C155" s="218">
        <v>0</v>
      </c>
      <c r="D155" s="184">
        <v>846006</v>
      </c>
      <c r="E155" s="223">
        <v>11469</v>
      </c>
      <c r="F155" s="218">
        <f t="shared" si="4"/>
        <v>857475</v>
      </c>
      <c r="G155" s="198"/>
      <c r="H155" s="218">
        <v>0</v>
      </c>
      <c r="I155" s="229">
        <v>868848</v>
      </c>
      <c r="J155" s="229">
        <v>12755</v>
      </c>
      <c r="K155" s="198">
        <f t="shared" si="5"/>
        <v>881603</v>
      </c>
    </row>
    <row r="156" spans="1:11" ht="12.75">
      <c r="A156" s="194" t="s">
        <v>592</v>
      </c>
      <c r="B156" s="195">
        <v>147</v>
      </c>
      <c r="C156" s="218">
        <v>0</v>
      </c>
      <c r="D156" s="184">
        <v>988345</v>
      </c>
      <c r="E156" s="223">
        <v>126002</v>
      </c>
      <c r="F156" s="218">
        <f t="shared" si="4"/>
        <v>1114347</v>
      </c>
      <c r="G156" s="198"/>
      <c r="H156" s="218">
        <v>0</v>
      </c>
      <c r="I156" s="229">
        <v>1015030</v>
      </c>
      <c r="J156" s="229">
        <v>119555</v>
      </c>
      <c r="K156" s="198">
        <f t="shared" si="5"/>
        <v>1134585</v>
      </c>
    </row>
    <row r="157" spans="1:11" ht="12.75">
      <c r="A157" s="194" t="s">
        <v>593</v>
      </c>
      <c r="B157" s="195">
        <v>148</v>
      </c>
      <c r="C157" s="218">
        <v>0</v>
      </c>
      <c r="D157" s="184">
        <v>356665</v>
      </c>
      <c r="E157" s="223">
        <v>107902</v>
      </c>
      <c r="F157" s="218">
        <f t="shared" si="4"/>
        <v>464567</v>
      </c>
      <c r="G157" s="198"/>
      <c r="H157" s="218">
        <v>0</v>
      </c>
      <c r="I157" s="229">
        <v>366295</v>
      </c>
      <c r="J157" s="229">
        <v>102682</v>
      </c>
      <c r="K157" s="198">
        <f t="shared" si="5"/>
        <v>468977</v>
      </c>
    </row>
    <row r="158" spans="1:11" ht="12.75">
      <c r="A158" s="194" t="s">
        <v>594</v>
      </c>
      <c r="B158" s="195">
        <v>149</v>
      </c>
      <c r="C158" s="218">
        <v>0</v>
      </c>
      <c r="D158" s="184">
        <v>20301465</v>
      </c>
      <c r="E158" s="223">
        <v>5563</v>
      </c>
      <c r="F158" s="218">
        <f t="shared" si="4"/>
        <v>20307028</v>
      </c>
      <c r="G158" s="198"/>
      <c r="H158" s="218">
        <v>0</v>
      </c>
      <c r="I158" s="229">
        <v>20849605</v>
      </c>
      <c r="J158" s="229">
        <v>6479</v>
      </c>
      <c r="K158" s="198">
        <f t="shared" si="5"/>
        <v>20856084</v>
      </c>
    </row>
    <row r="159" spans="1:11" ht="12.75">
      <c r="A159" s="194" t="s">
        <v>595</v>
      </c>
      <c r="B159" s="195">
        <v>150</v>
      </c>
      <c r="C159" s="218">
        <v>0</v>
      </c>
      <c r="D159" s="184">
        <v>643926</v>
      </c>
      <c r="E159" s="223">
        <v>69817</v>
      </c>
      <c r="F159" s="218">
        <f t="shared" si="4"/>
        <v>713743</v>
      </c>
      <c r="G159" s="198"/>
      <c r="H159" s="218">
        <v>0</v>
      </c>
      <c r="I159" s="229">
        <v>661312</v>
      </c>
      <c r="J159" s="229">
        <v>61313</v>
      </c>
      <c r="K159" s="198">
        <f t="shared" si="5"/>
        <v>722625</v>
      </c>
    </row>
    <row r="160" spans="1:11" ht="12.75">
      <c r="A160" s="194" t="s">
        <v>596</v>
      </c>
      <c r="B160" s="195">
        <v>151</v>
      </c>
      <c r="C160" s="218">
        <v>0</v>
      </c>
      <c r="D160" s="184">
        <v>1795264</v>
      </c>
      <c r="E160" s="223">
        <v>12215</v>
      </c>
      <c r="F160" s="218">
        <f t="shared" si="4"/>
        <v>1807479</v>
      </c>
      <c r="G160" s="198"/>
      <c r="H160" s="218">
        <v>0</v>
      </c>
      <c r="I160" s="229">
        <v>1843736</v>
      </c>
      <c r="J160" s="229">
        <v>9484</v>
      </c>
      <c r="K160" s="198">
        <f t="shared" si="5"/>
        <v>1853220</v>
      </c>
    </row>
    <row r="161" spans="1:11" ht="12.75">
      <c r="A161" s="194" t="s">
        <v>597</v>
      </c>
      <c r="B161" s="195">
        <v>152</v>
      </c>
      <c r="C161" s="218">
        <v>0</v>
      </c>
      <c r="D161" s="184">
        <v>551121</v>
      </c>
      <c r="E161" s="223">
        <v>47494</v>
      </c>
      <c r="F161" s="218">
        <f t="shared" si="4"/>
        <v>598615</v>
      </c>
      <c r="G161" s="198"/>
      <c r="H161" s="218">
        <v>0</v>
      </c>
      <c r="I161" s="229">
        <v>566001</v>
      </c>
      <c r="J161" s="229">
        <v>38967</v>
      </c>
      <c r="K161" s="198">
        <f t="shared" si="5"/>
        <v>604968</v>
      </c>
    </row>
    <row r="162" spans="1:11" ht="12.75">
      <c r="A162" s="194" t="s">
        <v>598</v>
      </c>
      <c r="B162" s="195">
        <v>153</v>
      </c>
      <c r="C162" s="218">
        <v>0</v>
      </c>
      <c r="D162" s="184">
        <v>5917601</v>
      </c>
      <c r="E162" s="223">
        <v>125356</v>
      </c>
      <c r="F162" s="218">
        <f t="shared" si="4"/>
        <v>6042957</v>
      </c>
      <c r="G162" s="198"/>
      <c r="H162" s="218">
        <v>0</v>
      </c>
      <c r="I162" s="229">
        <v>6077376</v>
      </c>
      <c r="J162" s="229">
        <v>134769</v>
      </c>
      <c r="K162" s="198">
        <f t="shared" si="5"/>
        <v>6212145</v>
      </c>
    </row>
    <row r="163" spans="1:11" ht="12.75">
      <c r="A163" s="194" t="s">
        <v>599</v>
      </c>
      <c r="B163" s="195">
        <v>154</v>
      </c>
      <c r="C163" s="218">
        <v>0</v>
      </c>
      <c r="D163" s="184">
        <v>184558</v>
      </c>
      <c r="E163" s="223">
        <v>14697</v>
      </c>
      <c r="F163" s="218">
        <f t="shared" si="4"/>
        <v>199255</v>
      </c>
      <c r="G163" s="198"/>
      <c r="H163" s="218">
        <v>0</v>
      </c>
      <c r="I163" s="229">
        <v>189541</v>
      </c>
      <c r="J163" s="229">
        <v>14916</v>
      </c>
      <c r="K163" s="198">
        <f t="shared" si="5"/>
        <v>204457</v>
      </c>
    </row>
    <row r="164" spans="1:11" ht="12.75">
      <c r="A164" s="194" t="s">
        <v>600</v>
      </c>
      <c r="B164" s="195">
        <v>155</v>
      </c>
      <c r="C164" s="218">
        <v>0</v>
      </c>
      <c r="D164" s="184">
        <v>1584615</v>
      </c>
      <c r="E164" s="223">
        <v>0</v>
      </c>
      <c r="F164" s="218">
        <f t="shared" si="4"/>
        <v>1584615</v>
      </c>
      <c r="G164" s="198"/>
      <c r="H164" s="218">
        <v>0</v>
      </c>
      <c r="I164" s="229">
        <v>1627400</v>
      </c>
      <c r="J164" s="229">
        <v>0</v>
      </c>
      <c r="K164" s="198">
        <f t="shared" si="5"/>
        <v>1627400</v>
      </c>
    </row>
    <row r="165" spans="1:11" ht="12.75">
      <c r="A165" s="194" t="s">
        <v>601</v>
      </c>
      <c r="B165" s="195">
        <v>156</v>
      </c>
      <c r="C165" s="218">
        <v>0</v>
      </c>
      <c r="D165" s="184">
        <v>85131</v>
      </c>
      <c r="E165" s="223">
        <v>26577</v>
      </c>
      <c r="F165" s="218">
        <f t="shared" si="4"/>
        <v>111708</v>
      </c>
      <c r="G165" s="198"/>
      <c r="H165" s="218">
        <v>0</v>
      </c>
      <c r="I165" s="229">
        <v>87430</v>
      </c>
      <c r="J165" s="229">
        <v>28264</v>
      </c>
      <c r="K165" s="198">
        <f t="shared" si="5"/>
        <v>115694</v>
      </c>
    </row>
    <row r="166" spans="1:11" ht="12.75">
      <c r="A166" s="194" t="s">
        <v>602</v>
      </c>
      <c r="B166" s="195">
        <v>157</v>
      </c>
      <c r="C166" s="218">
        <v>0</v>
      </c>
      <c r="D166" s="184">
        <v>703901</v>
      </c>
      <c r="E166" s="223">
        <v>367936</v>
      </c>
      <c r="F166" s="218">
        <f t="shared" si="4"/>
        <v>1071837</v>
      </c>
      <c r="G166" s="198"/>
      <c r="H166" s="218">
        <v>0</v>
      </c>
      <c r="I166" s="229">
        <v>722906</v>
      </c>
      <c r="J166" s="229">
        <v>394341</v>
      </c>
      <c r="K166" s="198">
        <f t="shared" si="5"/>
        <v>1117247</v>
      </c>
    </row>
    <row r="167" spans="1:11" ht="12.75">
      <c r="A167" s="194" t="s">
        <v>603</v>
      </c>
      <c r="B167" s="195">
        <v>158</v>
      </c>
      <c r="C167" s="218">
        <v>0</v>
      </c>
      <c r="D167" s="184">
        <v>734973</v>
      </c>
      <c r="E167" s="223">
        <v>4839</v>
      </c>
      <c r="F167" s="218">
        <f t="shared" si="4"/>
        <v>739812</v>
      </c>
      <c r="G167" s="198"/>
      <c r="H167" s="218">
        <v>0</v>
      </c>
      <c r="I167" s="229">
        <v>754817</v>
      </c>
      <c r="J167" s="229">
        <v>5450</v>
      </c>
      <c r="K167" s="198">
        <f t="shared" si="5"/>
        <v>760267</v>
      </c>
    </row>
    <row r="168" spans="1:11" ht="12.75">
      <c r="A168" s="194" t="s">
        <v>604</v>
      </c>
      <c r="B168" s="195">
        <v>159</v>
      </c>
      <c r="C168" s="218">
        <v>0</v>
      </c>
      <c r="D168" s="184">
        <v>1444567</v>
      </c>
      <c r="E168" s="223">
        <v>0</v>
      </c>
      <c r="F168" s="218">
        <f t="shared" si="4"/>
        <v>1444567</v>
      </c>
      <c r="G168" s="198"/>
      <c r="H168" s="218">
        <v>0</v>
      </c>
      <c r="I168" s="229">
        <v>1483570</v>
      </c>
      <c r="J168" s="229">
        <v>0</v>
      </c>
      <c r="K168" s="198">
        <f t="shared" si="5"/>
        <v>1483570</v>
      </c>
    </row>
    <row r="169" spans="1:11" ht="12.75">
      <c r="A169" s="194" t="s">
        <v>605</v>
      </c>
      <c r="B169" s="195">
        <v>160</v>
      </c>
      <c r="C169" s="218">
        <v>0</v>
      </c>
      <c r="D169" s="184">
        <v>26043352</v>
      </c>
      <c r="E169" s="223">
        <v>198479</v>
      </c>
      <c r="F169" s="218">
        <f t="shared" si="4"/>
        <v>26241831</v>
      </c>
      <c r="G169" s="198"/>
      <c r="H169" s="218">
        <v>0</v>
      </c>
      <c r="I169" s="229">
        <v>26746523</v>
      </c>
      <c r="J169" s="229">
        <v>199750</v>
      </c>
      <c r="K169" s="198">
        <f t="shared" si="5"/>
        <v>26946273</v>
      </c>
    </row>
    <row r="170" spans="1:11" ht="12.75">
      <c r="A170" s="194" t="s">
        <v>606</v>
      </c>
      <c r="B170" s="195">
        <v>161</v>
      </c>
      <c r="C170" s="218">
        <v>0</v>
      </c>
      <c r="D170" s="184">
        <v>3158612</v>
      </c>
      <c r="E170" s="223">
        <v>31967</v>
      </c>
      <c r="F170" s="218">
        <f t="shared" si="4"/>
        <v>3190579</v>
      </c>
      <c r="G170" s="198"/>
      <c r="H170" s="218">
        <v>0</v>
      </c>
      <c r="I170" s="229">
        <v>3243895</v>
      </c>
      <c r="J170" s="229">
        <v>32157</v>
      </c>
      <c r="K170" s="198">
        <f t="shared" si="5"/>
        <v>3276052</v>
      </c>
    </row>
    <row r="171" spans="1:11" ht="12.75">
      <c r="A171" s="194" t="s">
        <v>607</v>
      </c>
      <c r="B171" s="195">
        <v>162</v>
      </c>
      <c r="C171" s="218">
        <v>0</v>
      </c>
      <c r="D171" s="184">
        <v>1093406</v>
      </c>
      <c r="E171" s="223">
        <v>47230</v>
      </c>
      <c r="F171" s="218">
        <f t="shared" si="4"/>
        <v>1140636</v>
      </c>
      <c r="G171" s="198"/>
      <c r="H171" s="218">
        <v>0</v>
      </c>
      <c r="I171" s="229">
        <v>1122928</v>
      </c>
      <c r="J171" s="229">
        <v>25061</v>
      </c>
      <c r="K171" s="198">
        <f t="shared" si="5"/>
        <v>1147989</v>
      </c>
    </row>
    <row r="172" spans="1:11" ht="12.75">
      <c r="A172" s="194" t="s">
        <v>608</v>
      </c>
      <c r="B172" s="195">
        <v>163</v>
      </c>
      <c r="C172" s="218">
        <v>0</v>
      </c>
      <c r="D172" s="184">
        <v>23149817</v>
      </c>
      <c r="E172" s="223">
        <v>1533</v>
      </c>
      <c r="F172" s="218">
        <f t="shared" si="4"/>
        <v>23151350</v>
      </c>
      <c r="G172" s="198"/>
      <c r="H172" s="218">
        <v>0</v>
      </c>
      <c r="I172" s="229">
        <v>23774862</v>
      </c>
      <c r="J172" s="229">
        <v>1756</v>
      </c>
      <c r="K172" s="198">
        <f t="shared" si="5"/>
        <v>23776618</v>
      </c>
    </row>
    <row r="173" spans="1:11" ht="12.75">
      <c r="A173" s="194" t="s">
        <v>609</v>
      </c>
      <c r="B173" s="195">
        <v>164</v>
      </c>
      <c r="C173" s="218">
        <v>0</v>
      </c>
      <c r="D173" s="184">
        <v>1075343</v>
      </c>
      <c r="E173" s="223">
        <v>39725</v>
      </c>
      <c r="F173" s="218">
        <f t="shared" si="4"/>
        <v>1115068</v>
      </c>
      <c r="G173" s="198"/>
      <c r="H173" s="218">
        <v>0</v>
      </c>
      <c r="I173" s="229">
        <v>1104377</v>
      </c>
      <c r="J173" s="229">
        <v>40867</v>
      </c>
      <c r="K173" s="198">
        <f t="shared" si="5"/>
        <v>1145244</v>
      </c>
    </row>
    <row r="174" spans="1:11" ht="12.75">
      <c r="A174" s="194" t="s">
        <v>610</v>
      </c>
      <c r="B174" s="195">
        <v>165</v>
      </c>
      <c r="C174" s="218">
        <v>0</v>
      </c>
      <c r="D174" s="184">
        <v>12972052</v>
      </c>
      <c r="E174" s="223">
        <v>0</v>
      </c>
      <c r="F174" s="218">
        <f t="shared" si="4"/>
        <v>12972052</v>
      </c>
      <c r="G174" s="198"/>
      <c r="H174" s="218">
        <v>0</v>
      </c>
      <c r="I174" s="229">
        <v>13322297</v>
      </c>
      <c r="J174" s="229">
        <v>0</v>
      </c>
      <c r="K174" s="198">
        <f t="shared" si="5"/>
        <v>13322297</v>
      </c>
    </row>
    <row r="175" spans="1:11" ht="12.75">
      <c r="A175" s="194" t="s">
        <v>611</v>
      </c>
      <c r="B175" s="195">
        <v>166</v>
      </c>
      <c r="C175" s="218">
        <v>0</v>
      </c>
      <c r="D175" s="184">
        <v>229939</v>
      </c>
      <c r="E175" s="223">
        <v>0</v>
      </c>
      <c r="F175" s="218">
        <f t="shared" si="4"/>
        <v>229939</v>
      </c>
      <c r="G175" s="198"/>
      <c r="H175" s="218">
        <v>0</v>
      </c>
      <c r="I175" s="229">
        <v>236147</v>
      </c>
      <c r="J175" s="229">
        <v>0</v>
      </c>
      <c r="K175" s="198">
        <f t="shared" si="5"/>
        <v>236147</v>
      </c>
    </row>
    <row r="176" spans="1:11" ht="12.75">
      <c r="A176" s="194" t="s">
        <v>612</v>
      </c>
      <c r="B176" s="195">
        <v>167</v>
      </c>
      <c r="C176" s="218">
        <v>0</v>
      </c>
      <c r="D176" s="184">
        <v>2306348</v>
      </c>
      <c r="E176" s="223">
        <v>0</v>
      </c>
      <c r="F176" s="218">
        <f t="shared" si="4"/>
        <v>2306348</v>
      </c>
      <c r="G176" s="198"/>
      <c r="H176" s="218">
        <v>0</v>
      </c>
      <c r="I176" s="229">
        <v>2368619</v>
      </c>
      <c r="J176" s="229">
        <v>0</v>
      </c>
      <c r="K176" s="198">
        <f t="shared" si="5"/>
        <v>2368619</v>
      </c>
    </row>
    <row r="177" spans="1:11" ht="12.75">
      <c r="A177" s="194" t="s">
        <v>613</v>
      </c>
      <c r="B177" s="195">
        <v>168</v>
      </c>
      <c r="C177" s="218">
        <v>0</v>
      </c>
      <c r="D177" s="184">
        <v>1177415</v>
      </c>
      <c r="E177" s="223">
        <v>0</v>
      </c>
      <c r="F177" s="218">
        <f t="shared" si="4"/>
        <v>1177415</v>
      </c>
      <c r="G177" s="198"/>
      <c r="H177" s="218">
        <v>0</v>
      </c>
      <c r="I177" s="229">
        <v>1209205</v>
      </c>
      <c r="J177" s="229">
        <v>0</v>
      </c>
      <c r="K177" s="198">
        <f t="shared" si="5"/>
        <v>1209205</v>
      </c>
    </row>
    <row r="178" spans="1:11" ht="12.75">
      <c r="A178" s="194" t="s">
        <v>614</v>
      </c>
      <c r="B178" s="195">
        <v>169</v>
      </c>
      <c r="C178" s="218">
        <v>0</v>
      </c>
      <c r="D178" s="184">
        <v>233300</v>
      </c>
      <c r="E178" s="223">
        <v>22505</v>
      </c>
      <c r="F178" s="218">
        <f t="shared" si="4"/>
        <v>255805</v>
      </c>
      <c r="G178" s="198"/>
      <c r="H178" s="218">
        <v>0</v>
      </c>
      <c r="I178" s="229">
        <v>239599</v>
      </c>
      <c r="J178" s="229">
        <v>23110</v>
      </c>
      <c r="K178" s="198">
        <f t="shared" si="5"/>
        <v>262709</v>
      </c>
    </row>
    <row r="179" spans="1:11" ht="12.75">
      <c r="A179" s="194" t="s">
        <v>615</v>
      </c>
      <c r="B179" s="195">
        <v>170</v>
      </c>
      <c r="C179" s="218">
        <v>0</v>
      </c>
      <c r="D179" s="184">
        <v>5628477</v>
      </c>
      <c r="E179" s="223">
        <v>68486</v>
      </c>
      <c r="F179" s="218">
        <f t="shared" si="4"/>
        <v>5696963</v>
      </c>
      <c r="G179" s="198"/>
      <c r="H179" s="218">
        <v>0</v>
      </c>
      <c r="I179" s="229">
        <v>5780446</v>
      </c>
      <c r="J179" s="229">
        <v>71836</v>
      </c>
      <c r="K179" s="198">
        <f t="shared" si="5"/>
        <v>5852282</v>
      </c>
    </row>
    <row r="180" spans="1:11" ht="12.75">
      <c r="A180" s="194" t="s">
        <v>616</v>
      </c>
      <c r="B180" s="195">
        <v>171</v>
      </c>
      <c r="C180" s="218">
        <v>0</v>
      </c>
      <c r="D180" s="184">
        <v>2239895</v>
      </c>
      <c r="E180" s="223">
        <v>2998</v>
      </c>
      <c r="F180" s="218">
        <f t="shared" si="4"/>
        <v>2242893</v>
      </c>
      <c r="G180" s="198"/>
      <c r="H180" s="218">
        <v>0</v>
      </c>
      <c r="I180" s="229">
        <v>2300372</v>
      </c>
      <c r="J180" s="229">
        <v>3214</v>
      </c>
      <c r="K180" s="198">
        <f t="shared" si="5"/>
        <v>2303586</v>
      </c>
    </row>
    <row r="181" spans="1:11" ht="12.75">
      <c r="A181" s="194" t="s">
        <v>617</v>
      </c>
      <c r="B181" s="195">
        <v>172</v>
      </c>
      <c r="C181" s="218">
        <v>0</v>
      </c>
      <c r="D181" s="184">
        <v>380412</v>
      </c>
      <c r="E181" s="223">
        <v>373499</v>
      </c>
      <c r="F181" s="218">
        <f t="shared" si="4"/>
        <v>753911</v>
      </c>
      <c r="G181" s="198"/>
      <c r="H181" s="218">
        <v>0</v>
      </c>
      <c r="I181" s="229">
        <v>390683</v>
      </c>
      <c r="J181" s="229">
        <v>389814</v>
      </c>
      <c r="K181" s="198">
        <f t="shared" si="5"/>
        <v>780497</v>
      </c>
    </row>
    <row r="182" spans="1:11" ht="12.75">
      <c r="A182" s="194" t="s">
        <v>618</v>
      </c>
      <c r="B182" s="195">
        <v>173</v>
      </c>
      <c r="C182" s="218">
        <v>0</v>
      </c>
      <c r="D182" s="184">
        <v>419062</v>
      </c>
      <c r="E182" s="223">
        <v>158805</v>
      </c>
      <c r="F182" s="218">
        <f t="shared" si="4"/>
        <v>577867</v>
      </c>
      <c r="G182" s="198"/>
      <c r="H182" s="218">
        <v>0</v>
      </c>
      <c r="I182" s="229">
        <v>430377</v>
      </c>
      <c r="J182" s="229">
        <v>167212</v>
      </c>
      <c r="K182" s="198">
        <f t="shared" si="5"/>
        <v>597589</v>
      </c>
    </row>
    <row r="183" spans="1:11" ht="12.75">
      <c r="A183" s="194" t="s">
        <v>619</v>
      </c>
      <c r="B183" s="195">
        <v>174</v>
      </c>
      <c r="C183" s="218">
        <v>0</v>
      </c>
      <c r="D183" s="184">
        <v>1624392</v>
      </c>
      <c r="E183" s="223">
        <v>0</v>
      </c>
      <c r="F183" s="218">
        <f t="shared" si="4"/>
        <v>1624392</v>
      </c>
      <c r="G183" s="198"/>
      <c r="H183" s="218">
        <v>0</v>
      </c>
      <c r="I183" s="229">
        <v>1668251</v>
      </c>
      <c r="J183" s="229">
        <v>0</v>
      </c>
      <c r="K183" s="198">
        <f t="shared" si="5"/>
        <v>1668251</v>
      </c>
    </row>
    <row r="184" spans="1:11" ht="12.75">
      <c r="A184" s="194" t="s">
        <v>620</v>
      </c>
      <c r="B184" s="195">
        <v>175</v>
      </c>
      <c r="C184" s="218">
        <v>0</v>
      </c>
      <c r="D184" s="184">
        <v>1498812</v>
      </c>
      <c r="E184" s="223">
        <v>44008</v>
      </c>
      <c r="F184" s="218">
        <f t="shared" si="4"/>
        <v>1542820</v>
      </c>
      <c r="G184" s="198"/>
      <c r="H184" s="218">
        <v>0</v>
      </c>
      <c r="I184" s="229">
        <v>1539280</v>
      </c>
      <c r="J184" s="229">
        <v>45684</v>
      </c>
      <c r="K184" s="198">
        <f t="shared" si="5"/>
        <v>1584964</v>
      </c>
    </row>
    <row r="185" spans="1:11" ht="12.75">
      <c r="A185" s="194" t="s">
        <v>621</v>
      </c>
      <c r="B185" s="195">
        <v>176</v>
      </c>
      <c r="C185" s="218">
        <v>0</v>
      </c>
      <c r="D185" s="184">
        <v>12541814</v>
      </c>
      <c r="E185" s="223">
        <v>44054</v>
      </c>
      <c r="F185" s="218">
        <f t="shared" si="4"/>
        <v>12585868</v>
      </c>
      <c r="G185" s="198"/>
      <c r="H185" s="218">
        <v>0</v>
      </c>
      <c r="I185" s="229">
        <v>12880443</v>
      </c>
      <c r="J185" s="229">
        <v>50755</v>
      </c>
      <c r="K185" s="198">
        <f t="shared" si="5"/>
        <v>12931198</v>
      </c>
    </row>
    <row r="186" spans="1:11" ht="12.75">
      <c r="A186" s="194" t="s">
        <v>622</v>
      </c>
      <c r="B186" s="195">
        <v>177</v>
      </c>
      <c r="C186" s="218">
        <v>0</v>
      </c>
      <c r="D186" s="184">
        <v>1261449</v>
      </c>
      <c r="E186" s="223">
        <v>0</v>
      </c>
      <c r="F186" s="218">
        <f t="shared" si="4"/>
        <v>1261449</v>
      </c>
      <c r="G186" s="198"/>
      <c r="H186" s="218">
        <v>0</v>
      </c>
      <c r="I186" s="229">
        <v>1295508</v>
      </c>
      <c r="J186" s="229">
        <v>0</v>
      </c>
      <c r="K186" s="198">
        <f t="shared" si="5"/>
        <v>1295508</v>
      </c>
    </row>
    <row r="187" spans="1:11" ht="12.75">
      <c r="A187" s="194" t="s">
        <v>623</v>
      </c>
      <c r="B187" s="195">
        <v>178</v>
      </c>
      <c r="C187" s="218">
        <v>0</v>
      </c>
      <c r="D187" s="184">
        <v>5302633</v>
      </c>
      <c r="E187" s="223">
        <v>1032</v>
      </c>
      <c r="F187" s="218">
        <f t="shared" si="4"/>
        <v>5303665</v>
      </c>
      <c r="G187" s="198"/>
      <c r="H187" s="218">
        <v>0</v>
      </c>
      <c r="I187" s="229">
        <v>5445804</v>
      </c>
      <c r="J187" s="229">
        <v>1136</v>
      </c>
      <c r="K187" s="198">
        <f t="shared" si="5"/>
        <v>5446940</v>
      </c>
    </row>
    <row r="188" spans="1:11" ht="12.75">
      <c r="A188" s="194" t="s">
        <v>624</v>
      </c>
      <c r="B188" s="195">
        <v>179</v>
      </c>
      <c r="C188" s="218">
        <v>0</v>
      </c>
      <c r="D188" s="184">
        <v>422536</v>
      </c>
      <c r="E188" s="223">
        <v>5224</v>
      </c>
      <c r="F188" s="218">
        <f t="shared" si="4"/>
        <v>427760</v>
      </c>
      <c r="G188" s="198"/>
      <c r="H188" s="218">
        <v>0</v>
      </c>
      <c r="I188" s="229">
        <v>433944</v>
      </c>
      <c r="J188" s="229">
        <v>4363</v>
      </c>
      <c r="K188" s="198">
        <f t="shared" si="5"/>
        <v>438307</v>
      </c>
    </row>
    <row r="189" spans="1:11" ht="12.75">
      <c r="A189" s="194" t="s">
        <v>625</v>
      </c>
      <c r="B189" s="195">
        <v>180</v>
      </c>
      <c r="C189" s="218">
        <v>0</v>
      </c>
      <c r="D189" s="184">
        <v>869959</v>
      </c>
      <c r="E189" s="223">
        <v>2655</v>
      </c>
      <c r="F189" s="218">
        <f t="shared" si="4"/>
        <v>872614</v>
      </c>
      <c r="G189" s="198"/>
      <c r="H189" s="218">
        <v>0</v>
      </c>
      <c r="I189" s="229">
        <v>893448</v>
      </c>
      <c r="J189" s="229">
        <v>2948</v>
      </c>
      <c r="K189" s="198">
        <f t="shared" si="5"/>
        <v>896396</v>
      </c>
    </row>
    <row r="190" spans="1:11" ht="12.75">
      <c r="A190" s="194" t="s">
        <v>626</v>
      </c>
      <c r="B190" s="195">
        <v>181</v>
      </c>
      <c r="C190" s="218">
        <v>0</v>
      </c>
      <c r="D190" s="184">
        <v>5621816</v>
      </c>
      <c r="E190" s="223">
        <v>0</v>
      </c>
      <c r="F190" s="218">
        <f t="shared" si="4"/>
        <v>5621816</v>
      </c>
      <c r="G190" s="198"/>
      <c r="H190" s="218">
        <v>0</v>
      </c>
      <c r="I190" s="229">
        <v>5773605</v>
      </c>
      <c r="J190" s="229">
        <v>0</v>
      </c>
      <c r="K190" s="198">
        <f t="shared" si="5"/>
        <v>5773605</v>
      </c>
    </row>
    <row r="191" spans="1:11" ht="12.75">
      <c r="A191" s="194" t="s">
        <v>627</v>
      </c>
      <c r="B191" s="195">
        <v>182</v>
      </c>
      <c r="C191" s="218">
        <v>0</v>
      </c>
      <c r="D191" s="184">
        <v>2549217</v>
      </c>
      <c r="E191" s="223">
        <v>154616</v>
      </c>
      <c r="F191" s="218">
        <f t="shared" si="4"/>
        <v>2703833</v>
      </c>
      <c r="G191" s="198"/>
      <c r="H191" s="218">
        <v>0</v>
      </c>
      <c r="I191" s="229">
        <v>2618046</v>
      </c>
      <c r="J191" s="229">
        <v>152861</v>
      </c>
      <c r="K191" s="198">
        <f t="shared" si="5"/>
        <v>2770907</v>
      </c>
    </row>
    <row r="192" spans="1:11" ht="12.75">
      <c r="A192" s="194" t="s">
        <v>628</v>
      </c>
      <c r="B192" s="195">
        <v>183</v>
      </c>
      <c r="C192" s="218">
        <v>0</v>
      </c>
      <c r="D192" s="184">
        <v>54966</v>
      </c>
      <c r="E192" s="223">
        <v>53945</v>
      </c>
      <c r="F192" s="218">
        <f t="shared" si="4"/>
        <v>108911</v>
      </c>
      <c r="G192" s="198"/>
      <c r="H192" s="218">
        <v>0</v>
      </c>
      <c r="I192" s="229">
        <v>56450</v>
      </c>
      <c r="J192" s="229">
        <v>52818</v>
      </c>
      <c r="K192" s="198">
        <f t="shared" si="5"/>
        <v>109268</v>
      </c>
    </row>
    <row r="193" spans="1:11" ht="12.75">
      <c r="A193" s="194" t="s">
        <v>629</v>
      </c>
      <c r="B193" s="195">
        <v>184</v>
      </c>
      <c r="C193" s="218">
        <v>0</v>
      </c>
      <c r="D193" s="184">
        <v>565735</v>
      </c>
      <c r="E193" s="223">
        <v>19259</v>
      </c>
      <c r="F193" s="218">
        <f t="shared" si="4"/>
        <v>584994</v>
      </c>
      <c r="G193" s="198"/>
      <c r="H193" s="218">
        <v>0</v>
      </c>
      <c r="I193" s="229">
        <v>581010</v>
      </c>
      <c r="J193" s="229">
        <v>21138</v>
      </c>
      <c r="K193" s="198">
        <f t="shared" si="5"/>
        <v>602148</v>
      </c>
    </row>
    <row r="194" spans="1:11" ht="12.75">
      <c r="A194" s="194" t="s">
        <v>630</v>
      </c>
      <c r="B194" s="195">
        <v>185</v>
      </c>
      <c r="C194" s="218">
        <v>0</v>
      </c>
      <c r="D194" s="184">
        <v>3158129</v>
      </c>
      <c r="E194" s="223">
        <v>0</v>
      </c>
      <c r="F194" s="218">
        <f t="shared" si="4"/>
        <v>3158129</v>
      </c>
      <c r="G194" s="198"/>
      <c r="H194" s="218">
        <v>0</v>
      </c>
      <c r="I194" s="229">
        <v>3243398</v>
      </c>
      <c r="J194" s="229">
        <v>0</v>
      </c>
      <c r="K194" s="198">
        <f t="shared" si="5"/>
        <v>3243398</v>
      </c>
    </row>
    <row r="195" spans="1:11" ht="12.75">
      <c r="A195" s="194" t="s">
        <v>631</v>
      </c>
      <c r="B195" s="195">
        <v>186</v>
      </c>
      <c r="C195" s="218">
        <v>0</v>
      </c>
      <c r="D195" s="184">
        <v>1830931</v>
      </c>
      <c r="E195" s="223">
        <v>12163</v>
      </c>
      <c r="F195" s="218">
        <f t="shared" si="4"/>
        <v>1843094</v>
      </c>
      <c r="G195" s="198"/>
      <c r="H195" s="218">
        <v>0</v>
      </c>
      <c r="I195" s="229">
        <v>1880366</v>
      </c>
      <c r="J195" s="229">
        <v>12973</v>
      </c>
      <c r="K195" s="198">
        <f t="shared" si="5"/>
        <v>1893339</v>
      </c>
    </row>
    <row r="196" spans="1:11" ht="12.75">
      <c r="A196" s="194" t="s">
        <v>632</v>
      </c>
      <c r="B196" s="195">
        <v>187</v>
      </c>
      <c r="C196" s="218">
        <v>0</v>
      </c>
      <c r="D196" s="184">
        <v>1082529</v>
      </c>
      <c r="E196" s="223">
        <v>0</v>
      </c>
      <c r="F196" s="218">
        <f t="shared" si="4"/>
        <v>1082529</v>
      </c>
      <c r="G196" s="198"/>
      <c r="H196" s="218">
        <v>0</v>
      </c>
      <c r="I196" s="229">
        <v>1111757</v>
      </c>
      <c r="J196" s="229">
        <v>0</v>
      </c>
      <c r="K196" s="198">
        <f t="shared" si="5"/>
        <v>1111757</v>
      </c>
    </row>
    <row r="197" spans="1:11" ht="12.75">
      <c r="A197" s="194" t="s">
        <v>633</v>
      </c>
      <c r="B197" s="195">
        <v>188</v>
      </c>
      <c r="C197" s="218">
        <v>0</v>
      </c>
      <c r="D197" s="184">
        <v>421163</v>
      </c>
      <c r="E197" s="223">
        <v>2601</v>
      </c>
      <c r="F197" s="218">
        <f t="shared" si="4"/>
        <v>423764</v>
      </c>
      <c r="G197" s="198"/>
      <c r="H197" s="218">
        <v>0</v>
      </c>
      <c r="I197" s="229">
        <v>432534</v>
      </c>
      <c r="J197" s="229">
        <v>2524</v>
      </c>
      <c r="K197" s="198">
        <f t="shared" si="5"/>
        <v>435058</v>
      </c>
    </row>
    <row r="198" spans="1:11" ht="12.75">
      <c r="A198" s="194" t="s">
        <v>634</v>
      </c>
      <c r="B198" s="195">
        <v>189</v>
      </c>
      <c r="C198" s="218">
        <v>0</v>
      </c>
      <c r="D198" s="184">
        <v>3322291</v>
      </c>
      <c r="E198" s="223">
        <v>786433</v>
      </c>
      <c r="F198" s="218">
        <f t="shared" si="4"/>
        <v>4108724</v>
      </c>
      <c r="G198" s="198"/>
      <c r="H198" s="218">
        <v>0</v>
      </c>
      <c r="I198" s="229">
        <v>3411993</v>
      </c>
      <c r="J198" s="229">
        <v>852601</v>
      </c>
      <c r="K198" s="198">
        <f t="shared" si="5"/>
        <v>4264594</v>
      </c>
    </row>
    <row r="199" spans="1:11" ht="12.75">
      <c r="A199" s="194" t="s">
        <v>635</v>
      </c>
      <c r="B199" s="195">
        <v>190</v>
      </c>
      <c r="C199" s="218">
        <v>0</v>
      </c>
      <c r="D199" s="184">
        <v>19012</v>
      </c>
      <c r="E199" s="223">
        <v>8489</v>
      </c>
      <c r="F199" s="218">
        <f t="shared" si="4"/>
        <v>27501</v>
      </c>
      <c r="G199" s="198"/>
      <c r="H199" s="218">
        <v>0</v>
      </c>
      <c r="I199" s="229">
        <v>19525</v>
      </c>
      <c r="J199" s="229">
        <v>7306</v>
      </c>
      <c r="K199" s="198">
        <f t="shared" si="5"/>
        <v>26831</v>
      </c>
    </row>
    <row r="200" spans="1:11" ht="12.75">
      <c r="A200" s="194" t="s">
        <v>636</v>
      </c>
      <c r="B200" s="195">
        <v>191</v>
      </c>
      <c r="C200" s="218">
        <v>0</v>
      </c>
      <c r="D200" s="184">
        <v>1349710</v>
      </c>
      <c r="E200" s="223">
        <v>83009</v>
      </c>
      <c r="F200" s="218">
        <f t="shared" si="4"/>
        <v>1432719</v>
      </c>
      <c r="G200" s="198"/>
      <c r="H200" s="218">
        <v>0</v>
      </c>
      <c r="I200" s="229">
        <v>1386152</v>
      </c>
      <c r="J200" s="229">
        <v>84343</v>
      </c>
      <c r="K200" s="198">
        <f t="shared" si="5"/>
        <v>1470495</v>
      </c>
    </row>
    <row r="201" spans="1:11" ht="12.75">
      <c r="A201" s="194" t="s">
        <v>637</v>
      </c>
      <c r="B201" s="195">
        <v>192</v>
      </c>
      <c r="C201" s="218">
        <v>0</v>
      </c>
      <c r="D201" s="184">
        <v>1481823</v>
      </c>
      <c r="E201" s="223">
        <v>192222</v>
      </c>
      <c r="F201" s="218">
        <f t="shared" si="4"/>
        <v>1674045</v>
      </c>
      <c r="G201" s="198"/>
      <c r="H201" s="218">
        <v>0</v>
      </c>
      <c r="I201" s="229">
        <v>1521832</v>
      </c>
      <c r="J201" s="229">
        <v>201675</v>
      </c>
      <c r="K201" s="198">
        <f t="shared" si="5"/>
        <v>1723507</v>
      </c>
    </row>
    <row r="202" spans="1:11" ht="12.75">
      <c r="A202" s="194" t="s">
        <v>638</v>
      </c>
      <c r="B202" s="195">
        <v>193</v>
      </c>
      <c r="C202" s="218">
        <v>0</v>
      </c>
      <c r="D202" s="184">
        <v>47806</v>
      </c>
      <c r="E202" s="223">
        <v>228874</v>
      </c>
      <c r="F202" s="218">
        <f t="shared" si="4"/>
        <v>276680</v>
      </c>
      <c r="G202" s="198"/>
      <c r="H202" s="218">
        <v>0</v>
      </c>
      <c r="I202" s="229">
        <v>49097</v>
      </c>
      <c r="J202" s="229">
        <v>233994</v>
      </c>
      <c r="K202" s="198">
        <f t="shared" si="5"/>
        <v>283091</v>
      </c>
    </row>
    <row r="203" spans="1:11" ht="12.75">
      <c r="A203" s="194" t="s">
        <v>639</v>
      </c>
      <c r="B203" s="195">
        <v>194</v>
      </c>
      <c r="C203" s="218">
        <v>0</v>
      </c>
      <c r="D203" s="184">
        <v>89731</v>
      </c>
      <c r="E203" s="223">
        <v>5672</v>
      </c>
      <c r="F203" s="218">
        <f aca="true" t="shared" si="6" ref="F203:F266">SUM(C203:E203)</f>
        <v>95403</v>
      </c>
      <c r="G203" s="198"/>
      <c r="H203" s="218">
        <v>0</v>
      </c>
      <c r="I203" s="229">
        <v>92154</v>
      </c>
      <c r="J203" s="229">
        <v>5383</v>
      </c>
      <c r="K203" s="198">
        <f aca="true" t="shared" si="7" ref="K203:K266">SUM(H203:J203)</f>
        <v>97537</v>
      </c>
    </row>
    <row r="204" spans="1:11" ht="12.75">
      <c r="A204" s="194" t="s">
        <v>640</v>
      </c>
      <c r="B204" s="195">
        <v>195</v>
      </c>
      <c r="C204" s="218">
        <v>0</v>
      </c>
      <c r="D204" s="184">
        <v>30994</v>
      </c>
      <c r="E204" s="223">
        <v>280063</v>
      </c>
      <c r="F204" s="218">
        <f t="shared" si="6"/>
        <v>311057</v>
      </c>
      <c r="G204" s="198"/>
      <c r="H204" s="218">
        <v>0</v>
      </c>
      <c r="I204" s="229">
        <v>31831</v>
      </c>
      <c r="J204" s="229">
        <v>228892</v>
      </c>
      <c r="K204" s="198">
        <f t="shared" si="7"/>
        <v>260723</v>
      </c>
    </row>
    <row r="205" spans="1:11" ht="12.75">
      <c r="A205" s="194" t="s">
        <v>641</v>
      </c>
      <c r="B205" s="195">
        <v>196</v>
      </c>
      <c r="C205" s="218">
        <v>0</v>
      </c>
      <c r="D205" s="184">
        <v>390673</v>
      </c>
      <c r="E205" s="223">
        <v>1117</v>
      </c>
      <c r="F205" s="218">
        <f t="shared" si="6"/>
        <v>391790</v>
      </c>
      <c r="G205" s="198"/>
      <c r="H205" s="218">
        <v>0</v>
      </c>
      <c r="I205" s="229">
        <v>401221</v>
      </c>
      <c r="J205" s="229">
        <v>1162</v>
      </c>
      <c r="K205" s="198">
        <f t="shared" si="7"/>
        <v>402383</v>
      </c>
    </row>
    <row r="206" spans="1:11" ht="12.75">
      <c r="A206" s="194" t="s">
        <v>642</v>
      </c>
      <c r="B206" s="195">
        <v>197</v>
      </c>
      <c r="C206" s="218">
        <v>0</v>
      </c>
      <c r="D206" s="184">
        <v>81923</v>
      </c>
      <c r="E206" s="223">
        <v>164746</v>
      </c>
      <c r="F206" s="218">
        <f t="shared" si="6"/>
        <v>246669</v>
      </c>
      <c r="G206" s="198"/>
      <c r="H206" s="218">
        <v>0</v>
      </c>
      <c r="I206" s="229">
        <v>84135</v>
      </c>
      <c r="J206" s="229">
        <v>176838</v>
      </c>
      <c r="K206" s="198">
        <f t="shared" si="7"/>
        <v>260973</v>
      </c>
    </row>
    <row r="207" spans="1:11" ht="12.75">
      <c r="A207" s="194" t="s">
        <v>643</v>
      </c>
      <c r="B207" s="195">
        <v>198</v>
      </c>
      <c r="C207" s="218">
        <v>0</v>
      </c>
      <c r="D207" s="184">
        <v>3940047</v>
      </c>
      <c r="E207" s="223">
        <v>103139</v>
      </c>
      <c r="F207" s="218">
        <f t="shared" si="6"/>
        <v>4043186</v>
      </c>
      <c r="G207" s="198"/>
      <c r="H207" s="218">
        <v>0</v>
      </c>
      <c r="I207" s="229">
        <v>4046428</v>
      </c>
      <c r="J207" s="229">
        <v>110093</v>
      </c>
      <c r="K207" s="198">
        <f t="shared" si="7"/>
        <v>4156521</v>
      </c>
    </row>
    <row r="208" spans="1:11" ht="12.75">
      <c r="A208" s="194" t="s">
        <v>644</v>
      </c>
      <c r="B208" s="195">
        <v>199</v>
      </c>
      <c r="C208" s="218">
        <v>0</v>
      </c>
      <c r="D208" s="184">
        <v>1804987</v>
      </c>
      <c r="E208" s="223">
        <v>0</v>
      </c>
      <c r="F208" s="218">
        <f t="shared" si="6"/>
        <v>1804987</v>
      </c>
      <c r="G208" s="198"/>
      <c r="H208" s="218">
        <v>0</v>
      </c>
      <c r="I208" s="229">
        <v>1853722</v>
      </c>
      <c r="J208" s="229">
        <v>0</v>
      </c>
      <c r="K208" s="198">
        <f t="shared" si="7"/>
        <v>1853722</v>
      </c>
    </row>
    <row r="209" spans="1:11" ht="12.75">
      <c r="A209" s="194" t="s">
        <v>645</v>
      </c>
      <c r="B209" s="195">
        <v>200</v>
      </c>
      <c r="C209" s="218">
        <v>0</v>
      </c>
      <c r="D209" s="184">
        <v>21002</v>
      </c>
      <c r="E209" s="223">
        <v>31535</v>
      </c>
      <c r="F209" s="218">
        <f t="shared" si="6"/>
        <v>52537</v>
      </c>
      <c r="G209" s="198"/>
      <c r="H209" s="218">
        <v>0</v>
      </c>
      <c r="I209" s="229">
        <v>21569</v>
      </c>
      <c r="J209" s="229">
        <v>29498</v>
      </c>
      <c r="K209" s="198">
        <f t="shared" si="7"/>
        <v>51067</v>
      </c>
    </row>
    <row r="210" spans="1:11" ht="12.75">
      <c r="A210" s="194" t="s">
        <v>646</v>
      </c>
      <c r="B210" s="195">
        <v>201</v>
      </c>
      <c r="C210" s="218">
        <v>0</v>
      </c>
      <c r="D210" s="184">
        <v>23785245</v>
      </c>
      <c r="E210" s="223">
        <v>18701</v>
      </c>
      <c r="F210" s="218">
        <f t="shared" si="6"/>
        <v>23803946</v>
      </c>
      <c r="G210" s="198"/>
      <c r="H210" s="218">
        <v>0</v>
      </c>
      <c r="I210" s="229">
        <v>24427447</v>
      </c>
      <c r="J210" s="229">
        <v>19791</v>
      </c>
      <c r="K210" s="198">
        <f t="shared" si="7"/>
        <v>24447238</v>
      </c>
    </row>
    <row r="211" spans="1:11" ht="12.75">
      <c r="A211" s="194" t="s">
        <v>647</v>
      </c>
      <c r="B211" s="195">
        <v>202</v>
      </c>
      <c r="C211" s="218">
        <v>0</v>
      </c>
      <c r="D211" s="184">
        <v>136494</v>
      </c>
      <c r="E211" s="223">
        <v>57232</v>
      </c>
      <c r="F211" s="218">
        <f t="shared" si="6"/>
        <v>193726</v>
      </c>
      <c r="G211" s="198"/>
      <c r="H211" s="218">
        <v>0</v>
      </c>
      <c r="I211" s="229">
        <v>140179</v>
      </c>
      <c r="J211" s="229">
        <v>50743</v>
      </c>
      <c r="K211" s="198">
        <f t="shared" si="7"/>
        <v>190922</v>
      </c>
    </row>
    <row r="212" spans="1:11" ht="12.75">
      <c r="A212" s="194" t="s">
        <v>648</v>
      </c>
      <c r="B212" s="195">
        <v>203</v>
      </c>
      <c r="C212" s="218">
        <v>0</v>
      </c>
      <c r="D212" s="184">
        <v>60553</v>
      </c>
      <c r="E212" s="223">
        <v>44668</v>
      </c>
      <c r="F212" s="218">
        <f t="shared" si="6"/>
        <v>105221</v>
      </c>
      <c r="G212" s="198"/>
      <c r="H212" s="218">
        <v>0</v>
      </c>
      <c r="I212" s="229">
        <v>62188</v>
      </c>
      <c r="J212" s="229">
        <v>39413</v>
      </c>
      <c r="K212" s="198">
        <f t="shared" si="7"/>
        <v>101601</v>
      </c>
    </row>
    <row r="213" spans="1:11" ht="12.75">
      <c r="A213" s="194" t="s">
        <v>649</v>
      </c>
      <c r="B213" s="195">
        <v>204</v>
      </c>
      <c r="C213" s="218">
        <v>0</v>
      </c>
      <c r="D213" s="184">
        <v>107279</v>
      </c>
      <c r="E213" s="223">
        <v>12165</v>
      </c>
      <c r="F213" s="218">
        <f t="shared" si="6"/>
        <v>119444</v>
      </c>
      <c r="G213" s="198"/>
      <c r="H213" s="218">
        <v>0</v>
      </c>
      <c r="I213" s="229">
        <v>110176</v>
      </c>
      <c r="J213" s="229">
        <v>10490</v>
      </c>
      <c r="K213" s="198">
        <f t="shared" si="7"/>
        <v>120666</v>
      </c>
    </row>
    <row r="214" spans="1:11" ht="12.75">
      <c r="A214" s="194" t="s">
        <v>650</v>
      </c>
      <c r="B214" s="195">
        <v>205</v>
      </c>
      <c r="C214" s="218">
        <v>0</v>
      </c>
      <c r="D214" s="184">
        <v>535479</v>
      </c>
      <c r="E214" s="223">
        <v>270007</v>
      </c>
      <c r="F214" s="218">
        <f t="shared" si="6"/>
        <v>805486</v>
      </c>
      <c r="G214" s="198"/>
      <c r="H214" s="218">
        <v>0</v>
      </c>
      <c r="I214" s="229">
        <v>549937</v>
      </c>
      <c r="J214" s="229">
        <v>299282</v>
      </c>
      <c r="K214" s="198">
        <f t="shared" si="7"/>
        <v>849219</v>
      </c>
    </row>
    <row r="215" spans="1:11" ht="12.75">
      <c r="A215" s="194" t="s">
        <v>651</v>
      </c>
      <c r="B215" s="195">
        <v>206</v>
      </c>
      <c r="C215" s="218">
        <v>0</v>
      </c>
      <c r="D215" s="184">
        <v>2637044</v>
      </c>
      <c r="E215" s="223">
        <v>125534</v>
      </c>
      <c r="F215" s="218">
        <f t="shared" si="6"/>
        <v>2762578</v>
      </c>
      <c r="G215" s="198"/>
      <c r="H215" s="218">
        <v>0</v>
      </c>
      <c r="I215" s="229">
        <v>2708244</v>
      </c>
      <c r="J215" s="229">
        <v>131886</v>
      </c>
      <c r="K215" s="198">
        <f t="shared" si="7"/>
        <v>2840130</v>
      </c>
    </row>
    <row r="216" spans="1:11" ht="12.75">
      <c r="A216" s="194" t="s">
        <v>652</v>
      </c>
      <c r="B216" s="195">
        <v>207</v>
      </c>
      <c r="C216" s="218">
        <v>0</v>
      </c>
      <c r="D216" s="184">
        <v>6076275</v>
      </c>
      <c r="E216" s="223">
        <v>0</v>
      </c>
      <c r="F216" s="218">
        <f t="shared" si="6"/>
        <v>6076275</v>
      </c>
      <c r="G216" s="198"/>
      <c r="H216" s="218">
        <v>0</v>
      </c>
      <c r="I216" s="229">
        <v>6240334</v>
      </c>
      <c r="J216" s="229">
        <v>0</v>
      </c>
      <c r="K216" s="198">
        <f t="shared" si="7"/>
        <v>6240334</v>
      </c>
    </row>
    <row r="217" spans="1:11" ht="12.75">
      <c r="A217" s="194" t="s">
        <v>653</v>
      </c>
      <c r="B217" s="195">
        <v>208</v>
      </c>
      <c r="C217" s="218">
        <v>0</v>
      </c>
      <c r="D217" s="184">
        <v>991557</v>
      </c>
      <c r="E217" s="223">
        <v>208716</v>
      </c>
      <c r="F217" s="218">
        <f t="shared" si="6"/>
        <v>1200273</v>
      </c>
      <c r="G217" s="198"/>
      <c r="H217" s="218">
        <v>0</v>
      </c>
      <c r="I217" s="229">
        <v>1018329</v>
      </c>
      <c r="J217" s="229">
        <v>217125</v>
      </c>
      <c r="K217" s="198">
        <f t="shared" si="7"/>
        <v>1235454</v>
      </c>
    </row>
    <row r="218" spans="1:11" ht="12.75">
      <c r="A218" s="194" t="s">
        <v>654</v>
      </c>
      <c r="B218" s="195">
        <v>209</v>
      </c>
      <c r="C218" s="218">
        <v>0</v>
      </c>
      <c r="D218" s="184">
        <v>4587185</v>
      </c>
      <c r="E218" s="223">
        <v>82279</v>
      </c>
      <c r="F218" s="218">
        <f t="shared" si="6"/>
        <v>4669464</v>
      </c>
      <c r="G218" s="198"/>
      <c r="H218" s="218">
        <v>0</v>
      </c>
      <c r="I218" s="229">
        <v>4711039</v>
      </c>
      <c r="J218" s="229">
        <v>77308</v>
      </c>
      <c r="K218" s="198">
        <f t="shared" si="7"/>
        <v>4788347</v>
      </c>
    </row>
    <row r="219" spans="1:11" ht="12.75">
      <c r="A219" s="194" t="s">
        <v>655</v>
      </c>
      <c r="B219" s="195">
        <v>210</v>
      </c>
      <c r="C219" s="218">
        <v>0</v>
      </c>
      <c r="D219" s="184">
        <v>2118974</v>
      </c>
      <c r="E219" s="223">
        <v>240003</v>
      </c>
      <c r="F219" s="218">
        <f t="shared" si="6"/>
        <v>2358977</v>
      </c>
      <c r="G219" s="198"/>
      <c r="H219" s="218">
        <v>0</v>
      </c>
      <c r="I219" s="229">
        <v>2176186</v>
      </c>
      <c r="J219" s="229">
        <v>249317</v>
      </c>
      <c r="K219" s="198">
        <f t="shared" si="7"/>
        <v>2425503</v>
      </c>
    </row>
    <row r="220" spans="1:11" ht="12.75">
      <c r="A220" s="194" t="s">
        <v>656</v>
      </c>
      <c r="B220" s="195">
        <v>211</v>
      </c>
      <c r="C220" s="218">
        <v>0</v>
      </c>
      <c r="D220" s="184">
        <v>2974712</v>
      </c>
      <c r="E220" s="223">
        <v>0</v>
      </c>
      <c r="F220" s="218">
        <f t="shared" si="6"/>
        <v>2974712</v>
      </c>
      <c r="G220" s="198"/>
      <c r="H220" s="218">
        <v>0</v>
      </c>
      <c r="I220" s="229">
        <v>3055029</v>
      </c>
      <c r="J220" s="229">
        <v>0</v>
      </c>
      <c r="K220" s="198">
        <f t="shared" si="7"/>
        <v>3055029</v>
      </c>
    </row>
    <row r="221" spans="1:11" ht="12.75">
      <c r="A221" s="194" t="s">
        <v>657</v>
      </c>
      <c r="B221" s="195">
        <v>212</v>
      </c>
      <c r="C221" s="218">
        <v>0</v>
      </c>
      <c r="D221" s="184">
        <v>823890</v>
      </c>
      <c r="E221" s="223">
        <v>24789</v>
      </c>
      <c r="F221" s="218">
        <f t="shared" si="6"/>
        <v>848679</v>
      </c>
      <c r="G221" s="198"/>
      <c r="H221" s="218">
        <v>0</v>
      </c>
      <c r="I221" s="229">
        <v>846135</v>
      </c>
      <c r="J221" s="229">
        <v>25045</v>
      </c>
      <c r="K221" s="198">
        <f t="shared" si="7"/>
        <v>871180</v>
      </c>
    </row>
    <row r="222" spans="1:11" ht="12.75">
      <c r="A222" s="194" t="s">
        <v>658</v>
      </c>
      <c r="B222" s="195">
        <v>213</v>
      </c>
      <c r="C222" s="218">
        <v>0</v>
      </c>
      <c r="D222" s="184">
        <v>1835878</v>
      </c>
      <c r="E222" s="223">
        <v>44118</v>
      </c>
      <c r="F222" s="218">
        <f t="shared" si="6"/>
        <v>1879996</v>
      </c>
      <c r="G222" s="198"/>
      <c r="H222" s="218">
        <v>0</v>
      </c>
      <c r="I222" s="229">
        <v>1885447</v>
      </c>
      <c r="J222" s="229">
        <v>45799</v>
      </c>
      <c r="K222" s="198">
        <f t="shared" si="7"/>
        <v>1931246</v>
      </c>
    </row>
    <row r="223" spans="1:11" ht="12.75">
      <c r="A223" s="194" t="s">
        <v>659</v>
      </c>
      <c r="B223" s="195">
        <v>214</v>
      </c>
      <c r="C223" s="218">
        <v>0</v>
      </c>
      <c r="D223" s="184">
        <v>4544558</v>
      </c>
      <c r="E223" s="223">
        <v>95951</v>
      </c>
      <c r="F223" s="218">
        <f t="shared" si="6"/>
        <v>4640509</v>
      </c>
      <c r="G223" s="198"/>
      <c r="H223" s="218">
        <v>0</v>
      </c>
      <c r="I223" s="229">
        <v>4667261</v>
      </c>
      <c r="J223" s="229">
        <v>95635</v>
      </c>
      <c r="K223" s="198">
        <f t="shared" si="7"/>
        <v>4762896</v>
      </c>
    </row>
    <row r="224" spans="1:11" ht="12.75">
      <c r="A224" s="194" t="s">
        <v>660</v>
      </c>
      <c r="B224" s="195">
        <v>215</v>
      </c>
      <c r="C224" s="218">
        <v>0</v>
      </c>
      <c r="D224" s="184">
        <v>1153333</v>
      </c>
      <c r="E224" s="223">
        <v>138795</v>
      </c>
      <c r="F224" s="218">
        <f t="shared" si="6"/>
        <v>1292128</v>
      </c>
      <c r="G224" s="198"/>
      <c r="H224" s="218">
        <v>0</v>
      </c>
      <c r="I224" s="229">
        <v>1184473</v>
      </c>
      <c r="J224" s="229">
        <v>130741</v>
      </c>
      <c r="K224" s="198">
        <f t="shared" si="7"/>
        <v>1315214</v>
      </c>
    </row>
    <row r="225" spans="1:11" ht="12.75">
      <c r="A225" s="194" t="s">
        <v>661</v>
      </c>
      <c r="B225" s="195">
        <v>216</v>
      </c>
      <c r="C225" s="218">
        <v>0</v>
      </c>
      <c r="D225" s="184">
        <v>2182545</v>
      </c>
      <c r="E225" s="223">
        <v>74219</v>
      </c>
      <c r="F225" s="218">
        <f t="shared" si="6"/>
        <v>2256764</v>
      </c>
      <c r="G225" s="198"/>
      <c r="H225" s="218">
        <v>0</v>
      </c>
      <c r="I225" s="229">
        <v>2241474</v>
      </c>
      <c r="J225" s="229">
        <v>80148</v>
      </c>
      <c r="K225" s="198">
        <f t="shared" si="7"/>
        <v>2321622</v>
      </c>
    </row>
    <row r="226" spans="1:11" ht="12.75">
      <c r="A226" s="194" t="s">
        <v>662</v>
      </c>
      <c r="B226" s="195">
        <v>217</v>
      </c>
      <c r="C226" s="218">
        <v>0</v>
      </c>
      <c r="D226" s="184">
        <v>373570</v>
      </c>
      <c r="E226" s="223">
        <v>62340</v>
      </c>
      <c r="F226" s="218">
        <f t="shared" si="6"/>
        <v>435910</v>
      </c>
      <c r="G226" s="198"/>
      <c r="H226" s="218">
        <v>0</v>
      </c>
      <c r="I226" s="229">
        <v>383656</v>
      </c>
      <c r="J226" s="229">
        <v>60121</v>
      </c>
      <c r="K226" s="198">
        <f t="shared" si="7"/>
        <v>443777</v>
      </c>
    </row>
    <row r="227" spans="1:11" ht="12.75">
      <c r="A227" s="194" t="s">
        <v>663</v>
      </c>
      <c r="B227" s="195">
        <v>218</v>
      </c>
      <c r="C227" s="218">
        <v>0</v>
      </c>
      <c r="D227" s="184">
        <v>2148995</v>
      </c>
      <c r="E227" s="223">
        <v>18377</v>
      </c>
      <c r="F227" s="218">
        <f t="shared" si="6"/>
        <v>2167372</v>
      </c>
      <c r="G227" s="198"/>
      <c r="H227" s="218">
        <v>0</v>
      </c>
      <c r="I227" s="229">
        <v>2207018</v>
      </c>
      <c r="J227" s="229">
        <v>20603</v>
      </c>
      <c r="K227" s="198">
        <f t="shared" si="7"/>
        <v>2227621</v>
      </c>
    </row>
    <row r="228" spans="1:11" ht="12.75">
      <c r="A228" s="194" t="s">
        <v>664</v>
      </c>
      <c r="B228" s="195">
        <v>219</v>
      </c>
      <c r="C228" s="218">
        <v>0</v>
      </c>
      <c r="D228" s="184">
        <v>1108403</v>
      </c>
      <c r="E228" s="223">
        <v>2087</v>
      </c>
      <c r="F228" s="218">
        <f t="shared" si="6"/>
        <v>1110490</v>
      </c>
      <c r="G228" s="198"/>
      <c r="H228" s="218">
        <v>0</v>
      </c>
      <c r="I228" s="229">
        <v>1138330</v>
      </c>
      <c r="J228" s="229">
        <v>2231</v>
      </c>
      <c r="K228" s="198">
        <f t="shared" si="7"/>
        <v>1140561</v>
      </c>
    </row>
    <row r="229" spans="1:11" ht="12.75">
      <c r="A229" s="194" t="s">
        <v>665</v>
      </c>
      <c r="B229" s="195">
        <v>220</v>
      </c>
      <c r="C229" s="218">
        <v>0</v>
      </c>
      <c r="D229" s="184">
        <v>4809398</v>
      </c>
      <c r="E229" s="223">
        <v>0</v>
      </c>
      <c r="F229" s="218">
        <f t="shared" si="6"/>
        <v>4809398</v>
      </c>
      <c r="G229" s="198"/>
      <c r="H229" s="218">
        <v>0</v>
      </c>
      <c r="I229" s="229">
        <v>4939252</v>
      </c>
      <c r="J229" s="229">
        <v>0</v>
      </c>
      <c r="K229" s="198">
        <f t="shared" si="7"/>
        <v>4939252</v>
      </c>
    </row>
    <row r="230" spans="1:11" ht="12.75">
      <c r="A230" s="194" t="s">
        <v>666</v>
      </c>
      <c r="B230" s="195">
        <v>221</v>
      </c>
      <c r="C230" s="218">
        <v>0</v>
      </c>
      <c r="D230" s="184">
        <v>75197</v>
      </c>
      <c r="E230" s="223">
        <v>94831</v>
      </c>
      <c r="F230" s="218">
        <f t="shared" si="6"/>
        <v>170028</v>
      </c>
      <c r="G230" s="198"/>
      <c r="H230" s="218">
        <v>0</v>
      </c>
      <c r="I230" s="229">
        <v>77227</v>
      </c>
      <c r="J230" s="229">
        <v>104555</v>
      </c>
      <c r="K230" s="198">
        <f t="shared" si="7"/>
        <v>181782</v>
      </c>
    </row>
    <row r="231" spans="1:11" ht="12.75">
      <c r="A231" s="194" t="s">
        <v>667</v>
      </c>
      <c r="B231" s="195">
        <v>222</v>
      </c>
      <c r="C231" s="218">
        <v>0</v>
      </c>
      <c r="D231" s="184">
        <v>198373</v>
      </c>
      <c r="E231" s="223">
        <v>74229</v>
      </c>
      <c r="F231" s="218">
        <f t="shared" si="6"/>
        <v>272602</v>
      </c>
      <c r="G231" s="198"/>
      <c r="H231" s="218">
        <v>0</v>
      </c>
      <c r="I231" s="229">
        <v>203729</v>
      </c>
      <c r="J231" s="229">
        <v>73400</v>
      </c>
      <c r="K231" s="198">
        <f t="shared" si="7"/>
        <v>277129</v>
      </c>
    </row>
    <row r="232" spans="1:11" ht="12.75">
      <c r="A232" s="194" t="s">
        <v>668</v>
      </c>
      <c r="B232" s="195">
        <v>223</v>
      </c>
      <c r="C232" s="218">
        <v>0</v>
      </c>
      <c r="D232" s="184">
        <v>1670987</v>
      </c>
      <c r="E232" s="223">
        <v>56953</v>
      </c>
      <c r="F232" s="218">
        <f t="shared" si="6"/>
        <v>1727940</v>
      </c>
      <c r="G232" s="198"/>
      <c r="H232" s="218">
        <v>0</v>
      </c>
      <c r="I232" s="229">
        <v>1716104</v>
      </c>
      <c r="J232" s="229">
        <v>60471</v>
      </c>
      <c r="K232" s="198">
        <f t="shared" si="7"/>
        <v>1776575</v>
      </c>
    </row>
    <row r="233" spans="1:11" ht="12.75">
      <c r="A233" s="194" t="s">
        <v>669</v>
      </c>
      <c r="B233" s="195">
        <v>224</v>
      </c>
      <c r="C233" s="218">
        <v>0</v>
      </c>
      <c r="D233" s="184">
        <v>177604</v>
      </c>
      <c r="E233" s="223">
        <v>19069</v>
      </c>
      <c r="F233" s="218">
        <f t="shared" si="6"/>
        <v>196673</v>
      </c>
      <c r="G233" s="198"/>
      <c r="H233" s="218">
        <v>0</v>
      </c>
      <c r="I233" s="229">
        <v>182399</v>
      </c>
      <c r="J233" s="229">
        <v>19847</v>
      </c>
      <c r="K233" s="198">
        <f t="shared" si="7"/>
        <v>202246</v>
      </c>
    </row>
    <row r="234" spans="1:11" ht="12.75">
      <c r="A234" s="194" t="s">
        <v>670</v>
      </c>
      <c r="B234" s="195">
        <v>225</v>
      </c>
      <c r="C234" s="218">
        <v>0</v>
      </c>
      <c r="D234" s="184">
        <v>37608</v>
      </c>
      <c r="E234" s="223">
        <v>121942</v>
      </c>
      <c r="F234" s="218">
        <f t="shared" si="6"/>
        <v>159550</v>
      </c>
      <c r="G234" s="198"/>
      <c r="H234" s="218">
        <v>0</v>
      </c>
      <c r="I234" s="229">
        <v>38623</v>
      </c>
      <c r="J234" s="229">
        <v>121714</v>
      </c>
      <c r="K234" s="198">
        <f t="shared" si="7"/>
        <v>160337</v>
      </c>
    </row>
    <row r="235" spans="1:11" ht="12.75">
      <c r="A235" s="194" t="s">
        <v>671</v>
      </c>
      <c r="B235" s="195">
        <v>226</v>
      </c>
      <c r="C235" s="218">
        <v>0</v>
      </c>
      <c r="D235" s="184">
        <v>2126099</v>
      </c>
      <c r="E235" s="223">
        <v>9556</v>
      </c>
      <c r="F235" s="218">
        <f t="shared" si="6"/>
        <v>2135655</v>
      </c>
      <c r="G235" s="198"/>
      <c r="H235" s="218">
        <v>0</v>
      </c>
      <c r="I235" s="229">
        <v>2183504</v>
      </c>
      <c r="J235" s="229">
        <v>9128</v>
      </c>
      <c r="K235" s="198">
        <f t="shared" si="7"/>
        <v>2192632</v>
      </c>
    </row>
    <row r="236" spans="1:11" ht="12.75">
      <c r="A236" s="194" t="s">
        <v>672</v>
      </c>
      <c r="B236" s="195">
        <v>227</v>
      </c>
      <c r="C236" s="218">
        <v>0</v>
      </c>
      <c r="D236" s="184">
        <v>2073599</v>
      </c>
      <c r="E236" s="223">
        <v>69616</v>
      </c>
      <c r="F236" s="218">
        <f t="shared" si="6"/>
        <v>2143215</v>
      </c>
      <c r="G236" s="198"/>
      <c r="H236" s="218">
        <v>0</v>
      </c>
      <c r="I236" s="229">
        <v>2129586</v>
      </c>
      <c r="J236" s="229">
        <v>65015</v>
      </c>
      <c r="K236" s="198">
        <f t="shared" si="7"/>
        <v>2194601</v>
      </c>
    </row>
    <row r="237" spans="1:11" ht="12.75">
      <c r="A237" s="194" t="s">
        <v>673</v>
      </c>
      <c r="B237" s="195">
        <v>228</v>
      </c>
      <c r="C237" s="218">
        <v>0</v>
      </c>
      <c r="D237" s="184">
        <v>559510</v>
      </c>
      <c r="E237" s="223">
        <v>101042</v>
      </c>
      <c r="F237" s="218">
        <f t="shared" si="6"/>
        <v>660552</v>
      </c>
      <c r="G237" s="198"/>
      <c r="H237" s="218">
        <v>0</v>
      </c>
      <c r="I237" s="229">
        <v>574617</v>
      </c>
      <c r="J237" s="229">
        <v>74477</v>
      </c>
      <c r="K237" s="198">
        <f t="shared" si="7"/>
        <v>649094</v>
      </c>
    </row>
    <row r="238" spans="1:11" ht="12.75">
      <c r="A238" s="194" t="s">
        <v>674</v>
      </c>
      <c r="B238" s="195">
        <v>229</v>
      </c>
      <c r="C238" s="218">
        <v>0</v>
      </c>
      <c r="D238" s="184">
        <v>7463720</v>
      </c>
      <c r="E238" s="223">
        <v>13319</v>
      </c>
      <c r="F238" s="218">
        <f t="shared" si="6"/>
        <v>7477039</v>
      </c>
      <c r="G238" s="198"/>
      <c r="H238" s="218">
        <v>0</v>
      </c>
      <c r="I238" s="229">
        <v>7665240</v>
      </c>
      <c r="J238" s="229">
        <v>10270</v>
      </c>
      <c r="K238" s="198">
        <f t="shared" si="7"/>
        <v>7675510</v>
      </c>
    </row>
    <row r="239" spans="1:11" ht="12.75">
      <c r="A239" s="194" t="s">
        <v>675</v>
      </c>
      <c r="B239" s="195">
        <v>230</v>
      </c>
      <c r="C239" s="218">
        <v>0</v>
      </c>
      <c r="D239" s="184">
        <v>164586</v>
      </c>
      <c r="E239" s="223">
        <v>38686</v>
      </c>
      <c r="F239" s="218">
        <f t="shared" si="6"/>
        <v>203272</v>
      </c>
      <c r="G239" s="198"/>
      <c r="H239" s="218">
        <v>0</v>
      </c>
      <c r="I239" s="229">
        <v>169030</v>
      </c>
      <c r="J239" s="229">
        <v>37179</v>
      </c>
      <c r="K239" s="198">
        <f t="shared" si="7"/>
        <v>206209</v>
      </c>
    </row>
    <row r="240" spans="1:11" ht="12.75">
      <c r="A240" s="194" t="s">
        <v>676</v>
      </c>
      <c r="B240" s="195">
        <v>231</v>
      </c>
      <c r="C240" s="218">
        <v>0</v>
      </c>
      <c r="D240" s="184">
        <v>1738078</v>
      </c>
      <c r="E240" s="223">
        <v>0</v>
      </c>
      <c r="F240" s="218">
        <f t="shared" si="6"/>
        <v>1738078</v>
      </c>
      <c r="G240" s="198"/>
      <c r="H240" s="218">
        <v>0</v>
      </c>
      <c r="I240" s="229">
        <v>1785006</v>
      </c>
      <c r="J240" s="229">
        <v>0</v>
      </c>
      <c r="K240" s="198">
        <f t="shared" si="7"/>
        <v>1785006</v>
      </c>
    </row>
    <row r="241" spans="1:11" ht="12.75">
      <c r="A241" s="194" t="s">
        <v>677</v>
      </c>
      <c r="B241" s="195">
        <v>232</v>
      </c>
      <c r="C241" s="218">
        <v>0</v>
      </c>
      <c r="D241" s="184">
        <v>1543209</v>
      </c>
      <c r="E241" s="223">
        <v>32658</v>
      </c>
      <c r="F241" s="218">
        <f t="shared" si="6"/>
        <v>1575867</v>
      </c>
      <c r="G241" s="198"/>
      <c r="H241" s="218">
        <v>0</v>
      </c>
      <c r="I241" s="229">
        <v>1584876</v>
      </c>
      <c r="J241" s="229">
        <v>35353</v>
      </c>
      <c r="K241" s="198">
        <f t="shared" si="7"/>
        <v>1620229</v>
      </c>
    </row>
    <row r="242" spans="1:11" ht="12.75">
      <c r="A242" s="194" t="s">
        <v>678</v>
      </c>
      <c r="B242" s="195">
        <v>233</v>
      </c>
      <c r="C242" s="218">
        <v>0</v>
      </c>
      <c r="D242" s="184">
        <v>118084</v>
      </c>
      <c r="E242" s="223">
        <v>68134</v>
      </c>
      <c r="F242" s="218">
        <f t="shared" si="6"/>
        <v>186218</v>
      </c>
      <c r="G242" s="198"/>
      <c r="H242" s="218">
        <v>0</v>
      </c>
      <c r="I242" s="229">
        <v>121272</v>
      </c>
      <c r="J242" s="229">
        <v>45047</v>
      </c>
      <c r="K242" s="198">
        <f t="shared" si="7"/>
        <v>166319</v>
      </c>
    </row>
    <row r="243" spans="1:11" ht="12.75">
      <c r="A243" s="194" t="s">
        <v>679</v>
      </c>
      <c r="B243" s="195">
        <v>234</v>
      </c>
      <c r="C243" s="218">
        <v>0</v>
      </c>
      <c r="D243" s="184">
        <v>118536</v>
      </c>
      <c r="E243" s="223">
        <v>64067</v>
      </c>
      <c r="F243" s="218">
        <f t="shared" si="6"/>
        <v>182603</v>
      </c>
      <c r="G243" s="198"/>
      <c r="H243" s="218">
        <v>0</v>
      </c>
      <c r="I243" s="229">
        <v>121736</v>
      </c>
      <c r="J243" s="229">
        <v>58373</v>
      </c>
      <c r="K243" s="198">
        <f t="shared" si="7"/>
        <v>180109</v>
      </c>
    </row>
    <row r="244" spans="1:11" ht="12.75">
      <c r="A244" s="194" t="s">
        <v>680</v>
      </c>
      <c r="B244" s="195">
        <v>235</v>
      </c>
      <c r="C244" s="218">
        <v>0</v>
      </c>
      <c r="D244" s="184">
        <v>190726</v>
      </c>
      <c r="E244" s="223">
        <v>50366</v>
      </c>
      <c r="F244" s="218">
        <f t="shared" si="6"/>
        <v>241092</v>
      </c>
      <c r="G244" s="198"/>
      <c r="H244" s="218">
        <v>0</v>
      </c>
      <c r="I244" s="229">
        <v>195876</v>
      </c>
      <c r="J244" s="229">
        <v>39642</v>
      </c>
      <c r="K244" s="198">
        <f t="shared" si="7"/>
        <v>235518</v>
      </c>
    </row>
    <row r="245" spans="1:11" ht="12.75">
      <c r="A245" s="194" t="s">
        <v>681</v>
      </c>
      <c r="B245" s="195">
        <v>236</v>
      </c>
      <c r="C245" s="218">
        <v>0</v>
      </c>
      <c r="D245" s="184">
        <v>8927217</v>
      </c>
      <c r="E245" s="223">
        <v>96728</v>
      </c>
      <c r="F245" s="218">
        <f t="shared" si="6"/>
        <v>9023945</v>
      </c>
      <c r="G245" s="198"/>
      <c r="H245" s="218">
        <v>0</v>
      </c>
      <c r="I245" s="229">
        <v>9168252</v>
      </c>
      <c r="J245" s="229">
        <v>89916</v>
      </c>
      <c r="K245" s="198">
        <f t="shared" si="7"/>
        <v>9258168</v>
      </c>
    </row>
    <row r="246" spans="1:11" ht="12.75">
      <c r="A246" s="194" t="s">
        <v>682</v>
      </c>
      <c r="B246" s="195">
        <v>237</v>
      </c>
      <c r="C246" s="218">
        <v>0</v>
      </c>
      <c r="D246" s="184">
        <v>51873</v>
      </c>
      <c r="E246" s="223">
        <v>32813</v>
      </c>
      <c r="F246" s="218">
        <f t="shared" si="6"/>
        <v>84686</v>
      </c>
      <c r="G246" s="198"/>
      <c r="H246" s="218">
        <v>0</v>
      </c>
      <c r="I246" s="229">
        <v>53274</v>
      </c>
      <c r="J246" s="229">
        <v>34921</v>
      </c>
      <c r="K246" s="198">
        <f t="shared" si="7"/>
        <v>88195</v>
      </c>
    </row>
    <row r="247" spans="1:11" ht="12.75">
      <c r="A247" s="194" t="s">
        <v>683</v>
      </c>
      <c r="B247" s="195">
        <v>238</v>
      </c>
      <c r="C247" s="218">
        <v>0</v>
      </c>
      <c r="D247" s="184">
        <v>784421</v>
      </c>
      <c r="E247" s="223">
        <v>26032</v>
      </c>
      <c r="F247" s="218">
        <f t="shared" si="6"/>
        <v>810453</v>
      </c>
      <c r="G247" s="198"/>
      <c r="H247" s="218">
        <v>0</v>
      </c>
      <c r="I247" s="229">
        <v>805600</v>
      </c>
      <c r="J247" s="229">
        <v>27197</v>
      </c>
      <c r="K247" s="198">
        <f t="shared" si="7"/>
        <v>832797</v>
      </c>
    </row>
    <row r="248" spans="1:11" ht="12.75">
      <c r="A248" s="194" t="s">
        <v>684</v>
      </c>
      <c r="B248" s="195">
        <v>239</v>
      </c>
      <c r="C248" s="218">
        <v>0</v>
      </c>
      <c r="D248" s="184">
        <v>4051514</v>
      </c>
      <c r="E248" s="223">
        <v>611177</v>
      </c>
      <c r="F248" s="218">
        <f t="shared" si="6"/>
        <v>4662691</v>
      </c>
      <c r="G248" s="198"/>
      <c r="H248" s="218">
        <v>0</v>
      </c>
      <c r="I248" s="229">
        <v>4160905</v>
      </c>
      <c r="J248" s="229">
        <v>667143</v>
      </c>
      <c r="K248" s="198">
        <f t="shared" si="7"/>
        <v>4828048</v>
      </c>
    </row>
    <row r="249" spans="1:11" ht="12.75">
      <c r="A249" s="194" t="s">
        <v>685</v>
      </c>
      <c r="B249" s="195">
        <v>240</v>
      </c>
      <c r="C249" s="218">
        <v>0</v>
      </c>
      <c r="D249" s="184">
        <v>245298</v>
      </c>
      <c r="E249" s="223">
        <v>0</v>
      </c>
      <c r="F249" s="218">
        <f t="shared" si="6"/>
        <v>245298</v>
      </c>
      <c r="G249" s="198"/>
      <c r="H249" s="218">
        <v>0</v>
      </c>
      <c r="I249" s="229">
        <v>251921</v>
      </c>
      <c r="J249" s="229">
        <v>0</v>
      </c>
      <c r="K249" s="198">
        <f t="shared" si="7"/>
        <v>251921</v>
      </c>
    </row>
    <row r="250" spans="1:11" ht="12.75">
      <c r="A250" s="194" t="s">
        <v>686</v>
      </c>
      <c r="B250" s="195">
        <v>241</v>
      </c>
      <c r="C250" s="218">
        <v>0</v>
      </c>
      <c r="D250" s="184">
        <v>306137</v>
      </c>
      <c r="E250" s="223">
        <v>171967</v>
      </c>
      <c r="F250" s="218">
        <f t="shared" si="6"/>
        <v>478104</v>
      </c>
      <c r="G250" s="198"/>
      <c r="H250" s="218">
        <v>0</v>
      </c>
      <c r="I250" s="229">
        <v>314403</v>
      </c>
      <c r="J250" s="229">
        <v>185045</v>
      </c>
      <c r="K250" s="198">
        <f t="shared" si="7"/>
        <v>499448</v>
      </c>
    </row>
    <row r="251" spans="1:11" ht="12.75">
      <c r="A251" s="194" t="s">
        <v>687</v>
      </c>
      <c r="B251" s="195">
        <v>242</v>
      </c>
      <c r="C251" s="218">
        <v>0</v>
      </c>
      <c r="D251" s="184">
        <v>143019</v>
      </c>
      <c r="E251" s="223">
        <v>67733</v>
      </c>
      <c r="F251" s="218">
        <f t="shared" si="6"/>
        <v>210752</v>
      </c>
      <c r="G251" s="198"/>
      <c r="H251" s="218">
        <v>0</v>
      </c>
      <c r="I251" s="229">
        <v>146881</v>
      </c>
      <c r="J251" s="229">
        <v>73070</v>
      </c>
      <c r="K251" s="198">
        <f t="shared" si="7"/>
        <v>219951</v>
      </c>
    </row>
    <row r="252" spans="1:11" ht="12.75">
      <c r="A252" s="194" t="s">
        <v>688</v>
      </c>
      <c r="B252" s="195">
        <v>243</v>
      </c>
      <c r="C252" s="218">
        <v>0</v>
      </c>
      <c r="D252" s="184">
        <v>19743316</v>
      </c>
      <c r="E252" s="223">
        <v>307284</v>
      </c>
      <c r="F252" s="218">
        <f t="shared" si="6"/>
        <v>20050600</v>
      </c>
      <c r="G252" s="198"/>
      <c r="H252" s="218">
        <v>0</v>
      </c>
      <c r="I252" s="229">
        <v>20276386</v>
      </c>
      <c r="J252" s="229">
        <v>371574</v>
      </c>
      <c r="K252" s="198">
        <f t="shared" si="7"/>
        <v>20647960</v>
      </c>
    </row>
    <row r="253" spans="1:11" ht="12.75">
      <c r="A253" s="194" t="s">
        <v>689</v>
      </c>
      <c r="B253" s="195">
        <v>244</v>
      </c>
      <c r="C253" s="218">
        <v>0</v>
      </c>
      <c r="D253" s="184">
        <v>5374404</v>
      </c>
      <c r="E253" s="223">
        <v>71650</v>
      </c>
      <c r="F253" s="218">
        <f t="shared" si="6"/>
        <v>5446054</v>
      </c>
      <c r="G253" s="198"/>
      <c r="H253" s="218">
        <v>0</v>
      </c>
      <c r="I253" s="229">
        <v>5519513</v>
      </c>
      <c r="J253" s="229">
        <v>81011</v>
      </c>
      <c r="K253" s="198">
        <f t="shared" si="7"/>
        <v>5600524</v>
      </c>
    </row>
    <row r="254" spans="1:11" ht="12.75">
      <c r="A254" s="194" t="s">
        <v>690</v>
      </c>
      <c r="B254" s="195">
        <v>245</v>
      </c>
      <c r="C254" s="218">
        <v>0</v>
      </c>
      <c r="D254" s="184">
        <v>1175748</v>
      </c>
      <c r="E254" s="223">
        <v>15519</v>
      </c>
      <c r="F254" s="218">
        <f t="shared" si="6"/>
        <v>1191267</v>
      </c>
      <c r="G254" s="198"/>
      <c r="H254" s="218">
        <v>0</v>
      </c>
      <c r="I254" s="229">
        <v>1207493</v>
      </c>
      <c r="J254" s="229">
        <v>16140</v>
      </c>
      <c r="K254" s="198">
        <f t="shared" si="7"/>
        <v>1223633</v>
      </c>
    </row>
    <row r="255" spans="1:11" ht="12.75">
      <c r="A255" s="194" t="s">
        <v>691</v>
      </c>
      <c r="B255" s="195">
        <v>246</v>
      </c>
      <c r="C255" s="218">
        <v>0</v>
      </c>
      <c r="D255" s="184">
        <v>3352020</v>
      </c>
      <c r="E255" s="223">
        <v>49883</v>
      </c>
      <c r="F255" s="218">
        <f t="shared" si="6"/>
        <v>3401903</v>
      </c>
      <c r="G255" s="198"/>
      <c r="H255" s="218">
        <v>0</v>
      </c>
      <c r="I255" s="229">
        <v>3442525</v>
      </c>
      <c r="J255" s="229">
        <v>34766</v>
      </c>
      <c r="K255" s="198">
        <f t="shared" si="7"/>
        <v>3477291</v>
      </c>
    </row>
    <row r="256" spans="1:11" ht="12.75">
      <c r="A256" s="194" t="s">
        <v>692</v>
      </c>
      <c r="B256" s="195">
        <v>247</v>
      </c>
      <c r="C256" s="218">
        <v>0</v>
      </c>
      <c r="D256" s="184">
        <v>1077815</v>
      </c>
      <c r="E256" s="223">
        <v>25291</v>
      </c>
      <c r="F256" s="218">
        <f t="shared" si="6"/>
        <v>1103106</v>
      </c>
      <c r="G256" s="198"/>
      <c r="H256" s="218">
        <v>0</v>
      </c>
      <c r="I256" s="229">
        <v>1106916</v>
      </c>
      <c r="J256" s="229">
        <v>26211</v>
      </c>
      <c r="K256" s="198">
        <f t="shared" si="7"/>
        <v>1133127</v>
      </c>
    </row>
    <row r="257" spans="1:11" ht="12.75">
      <c r="A257" s="194" t="s">
        <v>693</v>
      </c>
      <c r="B257" s="195">
        <v>248</v>
      </c>
      <c r="C257" s="218">
        <v>0</v>
      </c>
      <c r="D257" s="184">
        <v>10636173</v>
      </c>
      <c r="E257" s="223">
        <v>352</v>
      </c>
      <c r="F257" s="218">
        <f t="shared" si="6"/>
        <v>10636525</v>
      </c>
      <c r="G257" s="198"/>
      <c r="H257" s="218">
        <v>0</v>
      </c>
      <c r="I257" s="229">
        <v>10923350</v>
      </c>
      <c r="J257" s="229">
        <v>429</v>
      </c>
      <c r="K257" s="198">
        <f t="shared" si="7"/>
        <v>10923779</v>
      </c>
    </row>
    <row r="258" spans="1:11" ht="12.75">
      <c r="A258" s="194" t="s">
        <v>694</v>
      </c>
      <c r="B258" s="195">
        <v>249</v>
      </c>
      <c r="C258" s="218">
        <v>0</v>
      </c>
      <c r="D258" s="184">
        <v>111865</v>
      </c>
      <c r="E258" s="223">
        <v>16232</v>
      </c>
      <c r="F258" s="218">
        <f t="shared" si="6"/>
        <v>128097</v>
      </c>
      <c r="G258" s="198"/>
      <c r="H258" s="218">
        <v>0</v>
      </c>
      <c r="I258" s="229">
        <v>114885</v>
      </c>
      <c r="J258" s="229">
        <v>14295</v>
      </c>
      <c r="K258" s="198">
        <f t="shared" si="7"/>
        <v>129180</v>
      </c>
    </row>
    <row r="259" spans="1:11" ht="12.75">
      <c r="A259" s="194" t="s">
        <v>695</v>
      </c>
      <c r="B259" s="195">
        <v>250</v>
      </c>
      <c r="C259" s="218">
        <v>0</v>
      </c>
      <c r="D259" s="184">
        <v>439151</v>
      </c>
      <c r="E259" s="223">
        <v>65490</v>
      </c>
      <c r="F259" s="218">
        <f t="shared" si="6"/>
        <v>504641</v>
      </c>
      <c r="G259" s="198"/>
      <c r="H259" s="218">
        <v>0</v>
      </c>
      <c r="I259" s="229">
        <v>451008</v>
      </c>
      <c r="J259" s="229">
        <v>70977</v>
      </c>
      <c r="K259" s="198">
        <f t="shared" si="7"/>
        <v>521985</v>
      </c>
    </row>
    <row r="260" spans="1:11" ht="12.75">
      <c r="A260" s="194" t="s">
        <v>696</v>
      </c>
      <c r="B260" s="195">
        <v>251</v>
      </c>
      <c r="C260" s="218">
        <v>0</v>
      </c>
      <c r="D260" s="184">
        <v>2733380</v>
      </c>
      <c r="E260" s="223">
        <v>0</v>
      </c>
      <c r="F260" s="218">
        <f t="shared" si="6"/>
        <v>2733380</v>
      </c>
      <c r="G260" s="198"/>
      <c r="H260" s="218">
        <v>0</v>
      </c>
      <c r="I260" s="229">
        <v>2807181</v>
      </c>
      <c r="J260" s="229">
        <v>0</v>
      </c>
      <c r="K260" s="198">
        <f t="shared" si="7"/>
        <v>2807181</v>
      </c>
    </row>
    <row r="261" spans="1:11" ht="12.75">
      <c r="A261" s="194" t="s">
        <v>697</v>
      </c>
      <c r="B261" s="195">
        <v>252</v>
      </c>
      <c r="C261" s="218">
        <v>0</v>
      </c>
      <c r="D261" s="184">
        <v>452434</v>
      </c>
      <c r="E261" s="223">
        <v>17787</v>
      </c>
      <c r="F261" s="218">
        <f t="shared" si="6"/>
        <v>470221</v>
      </c>
      <c r="G261" s="198"/>
      <c r="H261" s="218">
        <v>0</v>
      </c>
      <c r="I261" s="229">
        <v>464650</v>
      </c>
      <c r="J261" s="229">
        <v>19905</v>
      </c>
      <c r="K261" s="198">
        <f t="shared" si="7"/>
        <v>484555</v>
      </c>
    </row>
    <row r="262" spans="1:11" ht="12.75">
      <c r="A262" s="194" t="s">
        <v>698</v>
      </c>
      <c r="B262" s="195">
        <v>253</v>
      </c>
      <c r="C262" s="218">
        <v>0</v>
      </c>
      <c r="D262" s="184">
        <v>4074</v>
      </c>
      <c r="E262" s="223">
        <v>7050</v>
      </c>
      <c r="F262" s="218">
        <f t="shared" si="6"/>
        <v>11124</v>
      </c>
      <c r="G262" s="198"/>
      <c r="H262" s="218">
        <v>0</v>
      </c>
      <c r="I262" s="229">
        <v>4184</v>
      </c>
      <c r="J262" s="229">
        <v>6576</v>
      </c>
      <c r="K262" s="198">
        <f t="shared" si="7"/>
        <v>10760</v>
      </c>
    </row>
    <row r="263" spans="1:11" ht="12.75">
      <c r="A263" s="194" t="s">
        <v>699</v>
      </c>
      <c r="B263" s="195">
        <v>254</v>
      </c>
      <c r="C263" s="218">
        <v>0</v>
      </c>
      <c r="D263" s="184">
        <v>558376</v>
      </c>
      <c r="E263" s="223">
        <v>81010</v>
      </c>
      <c r="F263" s="218">
        <f t="shared" si="6"/>
        <v>639386</v>
      </c>
      <c r="G263" s="198"/>
      <c r="H263" s="218">
        <v>0</v>
      </c>
      <c r="I263" s="229">
        <v>573452</v>
      </c>
      <c r="J263" s="229">
        <v>84635</v>
      </c>
      <c r="K263" s="198">
        <f t="shared" si="7"/>
        <v>658087</v>
      </c>
    </row>
    <row r="264" spans="1:11" ht="12.75">
      <c r="A264" s="194" t="s">
        <v>700</v>
      </c>
      <c r="B264" s="195">
        <v>255</v>
      </c>
      <c r="C264" s="218">
        <v>0</v>
      </c>
      <c r="D264" s="184">
        <v>185888</v>
      </c>
      <c r="E264" s="223">
        <v>82830</v>
      </c>
      <c r="F264" s="218">
        <f t="shared" si="6"/>
        <v>268718</v>
      </c>
      <c r="G264" s="198"/>
      <c r="H264" s="218">
        <v>0</v>
      </c>
      <c r="I264" s="229">
        <v>190907</v>
      </c>
      <c r="J264" s="229">
        <v>66164</v>
      </c>
      <c r="K264" s="198">
        <f t="shared" si="7"/>
        <v>257071</v>
      </c>
    </row>
    <row r="265" spans="1:11" ht="12.75">
      <c r="A265" s="194" t="s">
        <v>701</v>
      </c>
      <c r="B265" s="195">
        <v>256</v>
      </c>
      <c r="C265" s="218">
        <v>0</v>
      </c>
      <c r="D265" s="184">
        <v>255367</v>
      </c>
      <c r="E265" s="223">
        <v>3480</v>
      </c>
      <c r="F265" s="218">
        <f t="shared" si="6"/>
        <v>258847</v>
      </c>
      <c r="G265" s="198"/>
      <c r="H265" s="218">
        <v>0</v>
      </c>
      <c r="I265" s="229">
        <v>262262</v>
      </c>
      <c r="J265" s="229">
        <v>3452</v>
      </c>
      <c r="K265" s="198">
        <f t="shared" si="7"/>
        <v>265714</v>
      </c>
    </row>
    <row r="266" spans="1:11" ht="12.75">
      <c r="A266" s="194" t="s">
        <v>702</v>
      </c>
      <c r="B266" s="195">
        <v>257</v>
      </c>
      <c r="C266" s="218">
        <v>0</v>
      </c>
      <c r="D266" s="184">
        <v>956484</v>
      </c>
      <c r="E266" s="223">
        <v>81399</v>
      </c>
      <c r="F266" s="218">
        <f t="shared" si="6"/>
        <v>1037883</v>
      </c>
      <c r="G266" s="198"/>
      <c r="H266" s="218">
        <v>0</v>
      </c>
      <c r="I266" s="229">
        <v>982309</v>
      </c>
      <c r="J266" s="229">
        <v>55412</v>
      </c>
      <c r="K266" s="198">
        <f t="shared" si="7"/>
        <v>1037721</v>
      </c>
    </row>
    <row r="267" spans="1:11" ht="12.75">
      <c r="A267" s="194" t="s">
        <v>703</v>
      </c>
      <c r="B267" s="195">
        <v>258</v>
      </c>
      <c r="C267" s="218">
        <v>0</v>
      </c>
      <c r="D267" s="184">
        <v>7132619</v>
      </c>
      <c r="E267" s="223">
        <v>53349</v>
      </c>
      <c r="F267" s="218">
        <f aca="true" t="shared" si="8" ref="F267:F330">SUM(C267:E267)</f>
        <v>7185968</v>
      </c>
      <c r="G267" s="198"/>
      <c r="H267" s="218">
        <v>0</v>
      </c>
      <c r="I267" s="229">
        <v>7325200</v>
      </c>
      <c r="J267" s="229">
        <v>58875</v>
      </c>
      <c r="K267" s="198">
        <f aca="true" t="shared" si="9" ref="K267:K330">SUM(H267:J267)</f>
        <v>7384075</v>
      </c>
    </row>
    <row r="268" spans="1:11" ht="12.75">
      <c r="A268" s="194" t="s">
        <v>704</v>
      </c>
      <c r="B268" s="195">
        <v>259</v>
      </c>
      <c r="C268" s="218">
        <v>0</v>
      </c>
      <c r="D268" s="184">
        <v>653308</v>
      </c>
      <c r="E268" s="223">
        <v>317031</v>
      </c>
      <c r="F268" s="218">
        <f t="shared" si="8"/>
        <v>970339</v>
      </c>
      <c r="G268" s="198"/>
      <c r="H268" s="218">
        <v>0</v>
      </c>
      <c r="I268" s="229">
        <v>670947</v>
      </c>
      <c r="J268" s="229">
        <v>342741</v>
      </c>
      <c r="K268" s="198">
        <f t="shared" si="9"/>
        <v>1013688</v>
      </c>
    </row>
    <row r="269" spans="1:11" ht="12.75">
      <c r="A269" s="194" t="s">
        <v>705</v>
      </c>
      <c r="B269" s="195">
        <v>260</v>
      </c>
      <c r="C269" s="218">
        <v>0</v>
      </c>
      <c r="D269" s="184">
        <v>35830</v>
      </c>
      <c r="E269" s="223">
        <v>86457</v>
      </c>
      <c r="F269" s="218">
        <f t="shared" si="8"/>
        <v>122287</v>
      </c>
      <c r="G269" s="198"/>
      <c r="H269" s="218">
        <v>0</v>
      </c>
      <c r="I269" s="229">
        <v>36797</v>
      </c>
      <c r="J269" s="229">
        <v>75615</v>
      </c>
      <c r="K269" s="198">
        <f t="shared" si="9"/>
        <v>112412</v>
      </c>
    </row>
    <row r="270" spans="1:11" ht="12.75">
      <c r="A270" s="194" t="s">
        <v>706</v>
      </c>
      <c r="B270" s="195">
        <v>261</v>
      </c>
      <c r="C270" s="218">
        <v>0</v>
      </c>
      <c r="D270" s="184">
        <v>1165398</v>
      </c>
      <c r="E270" s="223">
        <v>535492</v>
      </c>
      <c r="F270" s="218">
        <f t="shared" si="8"/>
        <v>1700890</v>
      </c>
      <c r="G270" s="198"/>
      <c r="H270" s="218">
        <v>0</v>
      </c>
      <c r="I270" s="229">
        <v>1196864</v>
      </c>
      <c r="J270" s="229">
        <v>553516</v>
      </c>
      <c r="K270" s="198">
        <f t="shared" si="9"/>
        <v>1750380</v>
      </c>
    </row>
    <row r="271" spans="1:11" ht="12.75">
      <c r="A271" s="194" t="s">
        <v>707</v>
      </c>
      <c r="B271" s="195">
        <v>262</v>
      </c>
      <c r="C271" s="218">
        <v>0</v>
      </c>
      <c r="D271" s="184">
        <v>3793360</v>
      </c>
      <c r="E271" s="223">
        <v>6723</v>
      </c>
      <c r="F271" s="218">
        <f t="shared" si="8"/>
        <v>3800083</v>
      </c>
      <c r="G271" s="198"/>
      <c r="H271" s="218">
        <v>0</v>
      </c>
      <c r="I271" s="229">
        <v>3895781</v>
      </c>
      <c r="J271" s="229">
        <v>7492</v>
      </c>
      <c r="K271" s="198">
        <f t="shared" si="9"/>
        <v>3903273</v>
      </c>
    </row>
    <row r="272" spans="1:11" ht="12.75">
      <c r="A272" s="194" t="s">
        <v>708</v>
      </c>
      <c r="B272" s="195">
        <v>263</v>
      </c>
      <c r="C272" s="218">
        <v>0</v>
      </c>
      <c r="D272" s="184">
        <v>119803</v>
      </c>
      <c r="E272" s="223">
        <v>81194</v>
      </c>
      <c r="F272" s="218">
        <f t="shared" si="8"/>
        <v>200997</v>
      </c>
      <c r="G272" s="198"/>
      <c r="H272" s="218">
        <v>0</v>
      </c>
      <c r="I272" s="229">
        <v>123038</v>
      </c>
      <c r="J272" s="229">
        <v>75747</v>
      </c>
      <c r="K272" s="198">
        <f t="shared" si="9"/>
        <v>198785</v>
      </c>
    </row>
    <row r="273" spans="1:11" ht="12.75">
      <c r="A273" s="194" t="s">
        <v>709</v>
      </c>
      <c r="B273" s="195">
        <v>264</v>
      </c>
      <c r="C273" s="218">
        <v>0</v>
      </c>
      <c r="D273" s="184">
        <v>2080024</v>
      </c>
      <c r="E273" s="223">
        <v>65</v>
      </c>
      <c r="F273" s="218">
        <f t="shared" si="8"/>
        <v>2080089</v>
      </c>
      <c r="G273" s="198"/>
      <c r="H273" s="218">
        <v>0</v>
      </c>
      <c r="I273" s="229">
        <v>2136185</v>
      </c>
      <c r="J273" s="229">
        <v>69</v>
      </c>
      <c r="K273" s="198">
        <f t="shared" si="9"/>
        <v>2136254</v>
      </c>
    </row>
    <row r="274" spans="1:11" ht="12.75">
      <c r="A274" s="194" t="s">
        <v>710</v>
      </c>
      <c r="B274" s="195">
        <v>265</v>
      </c>
      <c r="C274" s="218">
        <v>0</v>
      </c>
      <c r="D274" s="184">
        <v>1272352</v>
      </c>
      <c r="E274" s="223">
        <v>0</v>
      </c>
      <c r="F274" s="218">
        <f t="shared" si="8"/>
        <v>1272352</v>
      </c>
      <c r="G274" s="198"/>
      <c r="H274" s="218">
        <v>0</v>
      </c>
      <c r="I274" s="229">
        <v>1306706</v>
      </c>
      <c r="J274" s="229">
        <v>0</v>
      </c>
      <c r="K274" s="198">
        <f t="shared" si="9"/>
        <v>1306706</v>
      </c>
    </row>
    <row r="275" spans="1:11" ht="12.75">
      <c r="A275" s="194" t="s">
        <v>711</v>
      </c>
      <c r="B275" s="195">
        <v>266</v>
      </c>
      <c r="C275" s="218">
        <v>0</v>
      </c>
      <c r="D275" s="184">
        <v>1447413</v>
      </c>
      <c r="E275" s="223">
        <v>145864</v>
      </c>
      <c r="F275" s="218">
        <f t="shared" si="8"/>
        <v>1593277</v>
      </c>
      <c r="G275" s="198"/>
      <c r="H275" s="218">
        <v>0</v>
      </c>
      <c r="I275" s="229">
        <v>1486493</v>
      </c>
      <c r="J275" s="229">
        <v>155959</v>
      </c>
      <c r="K275" s="198">
        <f t="shared" si="9"/>
        <v>1642452</v>
      </c>
    </row>
    <row r="276" spans="1:11" ht="12.75">
      <c r="A276" s="194" t="s">
        <v>712</v>
      </c>
      <c r="B276" s="195">
        <v>267</v>
      </c>
      <c r="C276" s="218">
        <v>0</v>
      </c>
      <c r="D276" s="184">
        <v>251898</v>
      </c>
      <c r="E276" s="223">
        <v>103142</v>
      </c>
      <c r="F276" s="218">
        <f t="shared" si="8"/>
        <v>355040</v>
      </c>
      <c r="G276" s="198"/>
      <c r="H276" s="218">
        <v>0</v>
      </c>
      <c r="I276" s="229">
        <v>258699</v>
      </c>
      <c r="J276" s="229">
        <v>95448</v>
      </c>
      <c r="K276" s="198">
        <f t="shared" si="9"/>
        <v>354147</v>
      </c>
    </row>
    <row r="277" spans="1:11" ht="12.75">
      <c r="A277" s="194" t="s">
        <v>713</v>
      </c>
      <c r="B277" s="195">
        <v>268</v>
      </c>
      <c r="C277" s="218">
        <v>0</v>
      </c>
      <c r="D277" s="184">
        <v>270397</v>
      </c>
      <c r="E277" s="223">
        <v>2217</v>
      </c>
      <c r="F277" s="218">
        <f t="shared" si="8"/>
        <v>272614</v>
      </c>
      <c r="G277" s="198"/>
      <c r="H277" s="218">
        <v>0</v>
      </c>
      <c r="I277" s="229">
        <v>277698</v>
      </c>
      <c r="J277" s="229">
        <v>2226</v>
      </c>
      <c r="K277" s="198">
        <f t="shared" si="9"/>
        <v>279924</v>
      </c>
    </row>
    <row r="278" spans="1:11" ht="12.75">
      <c r="A278" s="194" t="s">
        <v>714</v>
      </c>
      <c r="B278" s="195">
        <v>269</v>
      </c>
      <c r="C278" s="218">
        <v>0</v>
      </c>
      <c r="D278" s="184">
        <v>223966</v>
      </c>
      <c r="E278" s="223">
        <v>13128</v>
      </c>
      <c r="F278" s="218">
        <f t="shared" si="8"/>
        <v>237094</v>
      </c>
      <c r="G278" s="198"/>
      <c r="H278" s="218">
        <v>0</v>
      </c>
      <c r="I278" s="229">
        <v>230013</v>
      </c>
      <c r="J278" s="229">
        <v>13796</v>
      </c>
      <c r="K278" s="198">
        <f t="shared" si="9"/>
        <v>243809</v>
      </c>
    </row>
    <row r="279" spans="1:11" ht="12.75">
      <c r="A279" s="194" t="s">
        <v>715</v>
      </c>
      <c r="B279" s="195">
        <v>270</v>
      </c>
      <c r="C279" s="218">
        <v>0</v>
      </c>
      <c r="D279" s="184">
        <v>1356580</v>
      </c>
      <c r="E279" s="223">
        <v>79399</v>
      </c>
      <c r="F279" s="218">
        <f t="shared" si="8"/>
        <v>1435979</v>
      </c>
      <c r="G279" s="198"/>
      <c r="H279" s="218">
        <v>0</v>
      </c>
      <c r="I279" s="229">
        <v>1393208</v>
      </c>
      <c r="J279" s="229">
        <v>83149</v>
      </c>
      <c r="K279" s="198">
        <f t="shared" si="9"/>
        <v>1476357</v>
      </c>
    </row>
    <row r="280" spans="1:11" ht="12.75">
      <c r="A280" s="194" t="s">
        <v>716</v>
      </c>
      <c r="B280" s="195">
        <v>271</v>
      </c>
      <c r="C280" s="218">
        <v>0</v>
      </c>
      <c r="D280" s="184">
        <v>2880275</v>
      </c>
      <c r="E280" s="223">
        <v>121438</v>
      </c>
      <c r="F280" s="218">
        <f t="shared" si="8"/>
        <v>3001713</v>
      </c>
      <c r="G280" s="198"/>
      <c r="H280" s="218">
        <v>0</v>
      </c>
      <c r="I280" s="229">
        <v>2958042</v>
      </c>
      <c r="J280" s="229">
        <v>108032</v>
      </c>
      <c r="K280" s="198">
        <f t="shared" si="9"/>
        <v>3066074</v>
      </c>
    </row>
    <row r="281" spans="1:11" ht="12.75">
      <c r="A281" s="194" t="s">
        <v>717</v>
      </c>
      <c r="B281" s="195">
        <v>272</v>
      </c>
      <c r="C281" s="218">
        <v>0</v>
      </c>
      <c r="D281" s="184">
        <v>175341</v>
      </c>
      <c r="E281" s="223">
        <v>17901</v>
      </c>
      <c r="F281" s="218">
        <f t="shared" si="8"/>
        <v>193242</v>
      </c>
      <c r="G281" s="198"/>
      <c r="H281" s="218">
        <v>0</v>
      </c>
      <c r="I281" s="229">
        <v>180075</v>
      </c>
      <c r="J281" s="229">
        <v>17004</v>
      </c>
      <c r="K281" s="198">
        <f t="shared" si="9"/>
        <v>197079</v>
      </c>
    </row>
    <row r="282" spans="1:11" ht="12.75">
      <c r="A282" s="194" t="s">
        <v>718</v>
      </c>
      <c r="B282" s="195">
        <v>273</v>
      </c>
      <c r="C282" s="218">
        <v>0</v>
      </c>
      <c r="D282" s="184">
        <v>1585869</v>
      </c>
      <c r="E282" s="223">
        <v>89</v>
      </c>
      <c r="F282" s="218">
        <f t="shared" si="8"/>
        <v>1585958</v>
      </c>
      <c r="G282" s="198"/>
      <c r="H282" s="218">
        <v>0</v>
      </c>
      <c r="I282" s="229">
        <v>1628687</v>
      </c>
      <c r="J282" s="229">
        <v>89</v>
      </c>
      <c r="K282" s="198">
        <f t="shared" si="9"/>
        <v>1628776</v>
      </c>
    </row>
    <row r="283" spans="1:11" ht="12.75">
      <c r="A283" s="194" t="s">
        <v>719</v>
      </c>
      <c r="B283" s="195">
        <v>274</v>
      </c>
      <c r="C283" s="218">
        <v>0</v>
      </c>
      <c r="D283" s="184">
        <v>26051985</v>
      </c>
      <c r="E283" s="223">
        <v>0</v>
      </c>
      <c r="F283" s="218">
        <f t="shared" si="8"/>
        <v>26051985</v>
      </c>
      <c r="G283" s="198"/>
      <c r="H283" s="218">
        <v>0</v>
      </c>
      <c r="I283" s="229">
        <v>26755389</v>
      </c>
      <c r="J283" s="229">
        <v>0</v>
      </c>
      <c r="K283" s="198">
        <f t="shared" si="9"/>
        <v>26755389</v>
      </c>
    </row>
    <row r="284" spans="1:11" ht="12.75">
      <c r="A284" s="194" t="s">
        <v>720</v>
      </c>
      <c r="B284" s="195">
        <v>275</v>
      </c>
      <c r="C284" s="218">
        <v>0</v>
      </c>
      <c r="D284" s="184">
        <v>2700438</v>
      </c>
      <c r="E284" s="223">
        <v>28318</v>
      </c>
      <c r="F284" s="218">
        <f t="shared" si="8"/>
        <v>2728756</v>
      </c>
      <c r="G284" s="198"/>
      <c r="H284" s="218">
        <v>0</v>
      </c>
      <c r="I284" s="229">
        <v>2773350</v>
      </c>
      <c r="J284" s="229">
        <v>28045</v>
      </c>
      <c r="K284" s="198">
        <f t="shared" si="9"/>
        <v>2801395</v>
      </c>
    </row>
    <row r="285" spans="1:11" ht="12.75">
      <c r="A285" s="194" t="s">
        <v>721</v>
      </c>
      <c r="B285" s="195">
        <v>276</v>
      </c>
      <c r="C285" s="218">
        <v>0</v>
      </c>
      <c r="D285" s="184">
        <v>658832</v>
      </c>
      <c r="E285" s="223">
        <v>15663</v>
      </c>
      <c r="F285" s="218">
        <f t="shared" si="8"/>
        <v>674495</v>
      </c>
      <c r="G285" s="198"/>
      <c r="H285" s="218">
        <v>0</v>
      </c>
      <c r="I285" s="229">
        <v>676620</v>
      </c>
      <c r="J285" s="229">
        <v>9528</v>
      </c>
      <c r="K285" s="198">
        <f t="shared" si="9"/>
        <v>686148</v>
      </c>
    </row>
    <row r="286" spans="1:11" ht="12.75">
      <c r="A286" s="194" t="s">
        <v>722</v>
      </c>
      <c r="B286" s="195">
        <v>277</v>
      </c>
      <c r="C286" s="218">
        <v>0</v>
      </c>
      <c r="D286" s="184">
        <v>452238</v>
      </c>
      <c r="E286" s="223">
        <v>3397</v>
      </c>
      <c r="F286" s="218">
        <f t="shared" si="8"/>
        <v>455635</v>
      </c>
      <c r="G286" s="198"/>
      <c r="H286" s="218">
        <v>0</v>
      </c>
      <c r="I286" s="229">
        <v>464448</v>
      </c>
      <c r="J286" s="229">
        <v>3460</v>
      </c>
      <c r="K286" s="198">
        <f t="shared" si="9"/>
        <v>467908</v>
      </c>
    </row>
    <row r="287" spans="1:11" ht="12.75">
      <c r="A287" s="194" t="s">
        <v>723</v>
      </c>
      <c r="B287" s="195">
        <v>278</v>
      </c>
      <c r="C287" s="218">
        <v>0</v>
      </c>
      <c r="D287" s="184">
        <v>3637569</v>
      </c>
      <c r="E287" s="223">
        <v>3409</v>
      </c>
      <c r="F287" s="218">
        <f t="shared" si="8"/>
        <v>3640978</v>
      </c>
      <c r="G287" s="198"/>
      <c r="H287" s="218">
        <v>0</v>
      </c>
      <c r="I287" s="229">
        <v>3735783</v>
      </c>
      <c r="J287" s="229">
        <v>3625</v>
      </c>
      <c r="K287" s="198">
        <f t="shared" si="9"/>
        <v>3739408</v>
      </c>
    </row>
    <row r="288" spans="1:11" ht="12.75">
      <c r="A288" s="194" t="s">
        <v>724</v>
      </c>
      <c r="B288" s="195">
        <v>279</v>
      </c>
      <c r="C288" s="218">
        <v>0</v>
      </c>
      <c r="D288" s="184">
        <v>1304260</v>
      </c>
      <c r="E288" s="223">
        <v>26337</v>
      </c>
      <c r="F288" s="218">
        <f t="shared" si="8"/>
        <v>1330597</v>
      </c>
      <c r="G288" s="198"/>
      <c r="H288" s="218">
        <v>0</v>
      </c>
      <c r="I288" s="229">
        <v>1339475</v>
      </c>
      <c r="J288" s="229">
        <v>25577</v>
      </c>
      <c r="K288" s="198">
        <f t="shared" si="9"/>
        <v>1365052</v>
      </c>
    </row>
    <row r="289" spans="1:11" ht="12.75">
      <c r="A289" s="194" t="s">
        <v>725</v>
      </c>
      <c r="B289" s="195">
        <v>280</v>
      </c>
      <c r="C289" s="218">
        <v>0</v>
      </c>
      <c r="D289" s="184">
        <v>2338654</v>
      </c>
      <c r="E289" s="223">
        <v>71749</v>
      </c>
      <c r="F289" s="218">
        <f t="shared" si="8"/>
        <v>2410403</v>
      </c>
      <c r="G289" s="198"/>
      <c r="H289" s="218">
        <v>0</v>
      </c>
      <c r="I289" s="229">
        <v>2401798</v>
      </c>
      <c r="J289" s="229">
        <v>68179</v>
      </c>
      <c r="K289" s="198">
        <f t="shared" si="9"/>
        <v>2469977</v>
      </c>
    </row>
    <row r="290" spans="1:11" ht="12.75">
      <c r="A290" s="194" t="s">
        <v>726</v>
      </c>
      <c r="B290" s="195">
        <v>281</v>
      </c>
      <c r="C290" s="218">
        <v>0</v>
      </c>
      <c r="D290" s="184">
        <v>39142890</v>
      </c>
      <c r="E290" s="223">
        <v>19848</v>
      </c>
      <c r="F290" s="218">
        <f t="shared" si="8"/>
        <v>39162738</v>
      </c>
      <c r="G290" s="198"/>
      <c r="H290" s="218">
        <v>0</v>
      </c>
      <c r="I290" s="229">
        <v>40199748</v>
      </c>
      <c r="J290" s="229">
        <v>21208</v>
      </c>
      <c r="K290" s="198">
        <f t="shared" si="9"/>
        <v>40220956</v>
      </c>
    </row>
    <row r="291" spans="1:11" ht="12.75">
      <c r="A291" s="194" t="s">
        <v>727</v>
      </c>
      <c r="B291" s="195">
        <v>282</v>
      </c>
      <c r="C291" s="218">
        <v>0</v>
      </c>
      <c r="D291" s="184">
        <v>716833</v>
      </c>
      <c r="E291" s="223">
        <v>21697</v>
      </c>
      <c r="F291" s="218">
        <f t="shared" si="8"/>
        <v>738530</v>
      </c>
      <c r="G291" s="198"/>
      <c r="H291" s="218">
        <v>0</v>
      </c>
      <c r="I291" s="229">
        <v>736188</v>
      </c>
      <c r="J291" s="229">
        <v>23109</v>
      </c>
      <c r="K291" s="198">
        <f t="shared" si="9"/>
        <v>759297</v>
      </c>
    </row>
    <row r="292" spans="1:11" ht="12.75">
      <c r="A292" s="194" t="s">
        <v>728</v>
      </c>
      <c r="B292" s="195">
        <v>283</v>
      </c>
      <c r="C292" s="218">
        <v>0</v>
      </c>
      <c r="D292" s="184">
        <v>103066</v>
      </c>
      <c r="E292" s="223">
        <v>39342</v>
      </c>
      <c r="F292" s="218">
        <f t="shared" si="8"/>
        <v>142408</v>
      </c>
      <c r="G292" s="198"/>
      <c r="H292" s="218">
        <v>0</v>
      </c>
      <c r="I292" s="229">
        <v>105849</v>
      </c>
      <c r="J292" s="229">
        <v>39887</v>
      </c>
      <c r="K292" s="198">
        <f t="shared" si="9"/>
        <v>145736</v>
      </c>
    </row>
    <row r="293" spans="1:11" ht="12.75">
      <c r="A293" s="194" t="s">
        <v>729</v>
      </c>
      <c r="B293" s="195">
        <v>284</v>
      </c>
      <c r="C293" s="218">
        <v>0</v>
      </c>
      <c r="D293" s="184">
        <v>3842756</v>
      </c>
      <c r="E293" s="223">
        <v>2178</v>
      </c>
      <c r="F293" s="218">
        <f t="shared" si="8"/>
        <v>3844934</v>
      </c>
      <c r="G293" s="198"/>
      <c r="H293" s="218">
        <v>0</v>
      </c>
      <c r="I293" s="229">
        <v>3946510</v>
      </c>
      <c r="J293" s="229">
        <v>2449</v>
      </c>
      <c r="K293" s="198">
        <f t="shared" si="9"/>
        <v>3948959</v>
      </c>
    </row>
    <row r="294" spans="1:11" ht="12.75">
      <c r="A294" s="194" t="s">
        <v>730</v>
      </c>
      <c r="B294" s="195">
        <v>285</v>
      </c>
      <c r="C294" s="218">
        <v>0</v>
      </c>
      <c r="D294" s="184">
        <v>3311058</v>
      </c>
      <c r="E294" s="223">
        <v>0</v>
      </c>
      <c r="F294" s="218">
        <f t="shared" si="8"/>
        <v>3311058</v>
      </c>
      <c r="G294" s="198"/>
      <c r="H294" s="218">
        <v>0</v>
      </c>
      <c r="I294" s="229">
        <v>3400457</v>
      </c>
      <c r="J294" s="229">
        <v>0</v>
      </c>
      <c r="K294" s="198">
        <f t="shared" si="9"/>
        <v>3400457</v>
      </c>
    </row>
    <row r="295" spans="1:11" ht="12.75">
      <c r="A295" s="194" t="s">
        <v>731</v>
      </c>
      <c r="B295" s="195">
        <v>286</v>
      </c>
      <c r="C295" s="218">
        <v>0</v>
      </c>
      <c r="D295" s="184">
        <v>435272</v>
      </c>
      <c r="E295" s="223">
        <v>0</v>
      </c>
      <c r="F295" s="218">
        <f t="shared" si="8"/>
        <v>435272</v>
      </c>
      <c r="G295" s="198"/>
      <c r="H295" s="218">
        <v>0</v>
      </c>
      <c r="I295" s="229">
        <v>447024</v>
      </c>
      <c r="J295" s="229">
        <v>0</v>
      </c>
      <c r="K295" s="198">
        <f t="shared" si="9"/>
        <v>447024</v>
      </c>
    </row>
    <row r="296" spans="1:11" ht="12.75">
      <c r="A296" s="194" t="s">
        <v>732</v>
      </c>
      <c r="B296" s="195">
        <v>287</v>
      </c>
      <c r="C296" s="218">
        <v>0</v>
      </c>
      <c r="D296" s="184">
        <v>801067</v>
      </c>
      <c r="E296" s="223">
        <v>133827</v>
      </c>
      <c r="F296" s="218">
        <f t="shared" si="8"/>
        <v>934894</v>
      </c>
      <c r="G296" s="198"/>
      <c r="H296" s="218">
        <v>0</v>
      </c>
      <c r="I296" s="229">
        <v>822696</v>
      </c>
      <c r="J296" s="229">
        <v>136965</v>
      </c>
      <c r="K296" s="198">
        <f t="shared" si="9"/>
        <v>959661</v>
      </c>
    </row>
    <row r="297" spans="1:11" ht="12.75">
      <c r="A297" s="194" t="s">
        <v>733</v>
      </c>
      <c r="B297" s="195">
        <v>288</v>
      </c>
      <c r="C297" s="218">
        <v>0</v>
      </c>
      <c r="D297" s="184">
        <v>1447383</v>
      </c>
      <c r="E297" s="223">
        <v>34901</v>
      </c>
      <c r="F297" s="218">
        <f t="shared" si="8"/>
        <v>1482284</v>
      </c>
      <c r="G297" s="198"/>
      <c r="H297" s="218">
        <v>0</v>
      </c>
      <c r="I297" s="229">
        <v>1486462</v>
      </c>
      <c r="J297" s="229">
        <v>36096</v>
      </c>
      <c r="K297" s="198">
        <f t="shared" si="9"/>
        <v>1522558</v>
      </c>
    </row>
    <row r="298" spans="1:11" ht="12.75">
      <c r="A298" s="194" t="s">
        <v>734</v>
      </c>
      <c r="B298" s="195">
        <v>289</v>
      </c>
      <c r="C298" s="218">
        <v>0</v>
      </c>
      <c r="D298" s="184">
        <v>522611</v>
      </c>
      <c r="E298" s="223">
        <v>131568</v>
      </c>
      <c r="F298" s="218">
        <f t="shared" si="8"/>
        <v>654179</v>
      </c>
      <c r="G298" s="198"/>
      <c r="H298" s="218">
        <v>0</v>
      </c>
      <c r="I298" s="229">
        <v>536722</v>
      </c>
      <c r="J298" s="229">
        <v>127675</v>
      </c>
      <c r="K298" s="198">
        <f t="shared" si="9"/>
        <v>664397</v>
      </c>
    </row>
    <row r="299" spans="1:11" ht="12.75">
      <c r="A299" s="194" t="s">
        <v>735</v>
      </c>
      <c r="B299" s="195">
        <v>290</v>
      </c>
      <c r="C299" s="218">
        <v>0</v>
      </c>
      <c r="D299" s="184">
        <v>807135</v>
      </c>
      <c r="E299" s="223">
        <v>125478</v>
      </c>
      <c r="F299" s="218">
        <f t="shared" si="8"/>
        <v>932613</v>
      </c>
      <c r="G299" s="198"/>
      <c r="H299" s="218">
        <v>0</v>
      </c>
      <c r="I299" s="229">
        <v>828928</v>
      </c>
      <c r="J299" s="229">
        <v>137989</v>
      </c>
      <c r="K299" s="198">
        <f t="shared" si="9"/>
        <v>966917</v>
      </c>
    </row>
    <row r="300" spans="1:11" ht="12.75">
      <c r="A300" s="194" t="s">
        <v>736</v>
      </c>
      <c r="B300" s="195">
        <v>291</v>
      </c>
      <c r="C300" s="218">
        <v>0</v>
      </c>
      <c r="D300" s="184">
        <v>1338375</v>
      </c>
      <c r="E300" s="223">
        <v>1374</v>
      </c>
      <c r="F300" s="218">
        <f t="shared" si="8"/>
        <v>1339749</v>
      </c>
      <c r="G300" s="198"/>
      <c r="H300" s="218">
        <v>0</v>
      </c>
      <c r="I300" s="229">
        <v>1374511</v>
      </c>
      <c r="J300" s="229">
        <v>1494</v>
      </c>
      <c r="K300" s="198">
        <f t="shared" si="9"/>
        <v>1376005</v>
      </c>
    </row>
    <row r="301" spans="1:11" ht="12.75">
      <c r="A301" s="194" t="s">
        <v>737</v>
      </c>
      <c r="B301" s="195">
        <v>292</v>
      </c>
      <c r="C301" s="218">
        <v>0</v>
      </c>
      <c r="D301" s="184">
        <v>1942001</v>
      </c>
      <c r="E301" s="223">
        <v>0</v>
      </c>
      <c r="F301" s="218">
        <f t="shared" si="8"/>
        <v>1942001</v>
      </c>
      <c r="G301" s="198"/>
      <c r="H301" s="218">
        <v>0</v>
      </c>
      <c r="I301" s="229">
        <v>1994435</v>
      </c>
      <c r="J301" s="229">
        <v>0</v>
      </c>
      <c r="K301" s="198">
        <f t="shared" si="9"/>
        <v>1994435</v>
      </c>
    </row>
    <row r="302" spans="1:11" ht="12.75">
      <c r="A302" s="194" t="s">
        <v>738</v>
      </c>
      <c r="B302" s="195">
        <v>293</v>
      </c>
      <c r="C302" s="218">
        <v>0</v>
      </c>
      <c r="D302" s="184">
        <v>8696558</v>
      </c>
      <c r="E302" s="223">
        <v>133493</v>
      </c>
      <c r="F302" s="218">
        <f t="shared" si="8"/>
        <v>8830051</v>
      </c>
      <c r="G302" s="198"/>
      <c r="H302" s="218">
        <v>0</v>
      </c>
      <c r="I302" s="229">
        <v>8931365</v>
      </c>
      <c r="J302" s="229">
        <v>144073</v>
      </c>
      <c r="K302" s="198">
        <f t="shared" si="9"/>
        <v>9075438</v>
      </c>
    </row>
    <row r="303" spans="1:11" ht="12.75">
      <c r="A303" s="194" t="s">
        <v>739</v>
      </c>
      <c r="B303" s="195">
        <v>294</v>
      </c>
      <c r="C303" s="218">
        <v>0</v>
      </c>
      <c r="D303" s="184">
        <v>1441840</v>
      </c>
      <c r="E303" s="223">
        <v>110680</v>
      </c>
      <c r="F303" s="218">
        <f t="shared" si="8"/>
        <v>1552520</v>
      </c>
      <c r="G303" s="198"/>
      <c r="H303" s="218">
        <v>0</v>
      </c>
      <c r="I303" s="229">
        <v>1480770</v>
      </c>
      <c r="J303" s="229">
        <v>77283</v>
      </c>
      <c r="K303" s="198">
        <f t="shared" si="9"/>
        <v>1558053</v>
      </c>
    </row>
    <row r="304" spans="1:11" ht="12.75">
      <c r="A304" s="194" t="s">
        <v>740</v>
      </c>
      <c r="B304" s="195">
        <v>295</v>
      </c>
      <c r="C304" s="218">
        <v>0</v>
      </c>
      <c r="D304" s="184">
        <v>2877797</v>
      </c>
      <c r="E304" s="223">
        <v>190628</v>
      </c>
      <c r="F304" s="218">
        <f t="shared" si="8"/>
        <v>3068425</v>
      </c>
      <c r="G304" s="198"/>
      <c r="H304" s="218">
        <v>0</v>
      </c>
      <c r="I304" s="229">
        <v>2955498</v>
      </c>
      <c r="J304" s="229">
        <v>208103</v>
      </c>
      <c r="K304" s="198">
        <f t="shared" si="9"/>
        <v>3163601</v>
      </c>
    </row>
    <row r="305" spans="1:11" ht="12.75">
      <c r="A305" s="194" t="s">
        <v>741</v>
      </c>
      <c r="B305" s="195">
        <v>296</v>
      </c>
      <c r="C305" s="218">
        <v>0</v>
      </c>
      <c r="D305" s="184">
        <v>101388</v>
      </c>
      <c r="E305" s="223">
        <v>11443</v>
      </c>
      <c r="F305" s="218">
        <f t="shared" si="8"/>
        <v>112831</v>
      </c>
      <c r="G305" s="198"/>
      <c r="H305" s="218">
        <v>0</v>
      </c>
      <c r="I305" s="229">
        <v>104125</v>
      </c>
      <c r="J305" s="229">
        <v>11900</v>
      </c>
      <c r="K305" s="198">
        <f t="shared" si="9"/>
        <v>116025</v>
      </c>
    </row>
    <row r="306" spans="1:11" ht="12.75">
      <c r="A306" s="194" t="s">
        <v>742</v>
      </c>
      <c r="B306" s="195">
        <v>297</v>
      </c>
      <c r="C306" s="218">
        <v>0</v>
      </c>
      <c r="D306" s="184">
        <v>19111</v>
      </c>
      <c r="E306" s="223">
        <v>70415</v>
      </c>
      <c r="F306" s="218">
        <f t="shared" si="8"/>
        <v>89526</v>
      </c>
      <c r="G306" s="198"/>
      <c r="H306" s="218">
        <v>0</v>
      </c>
      <c r="I306" s="229">
        <v>19627</v>
      </c>
      <c r="J306" s="229">
        <v>63726</v>
      </c>
      <c r="K306" s="198">
        <f t="shared" si="9"/>
        <v>83353</v>
      </c>
    </row>
    <row r="307" spans="1:11" ht="12.75">
      <c r="A307" s="194" t="s">
        <v>743</v>
      </c>
      <c r="B307" s="195">
        <v>298</v>
      </c>
      <c r="C307" s="218">
        <v>0</v>
      </c>
      <c r="D307" s="184">
        <v>634204</v>
      </c>
      <c r="E307" s="223">
        <v>129339</v>
      </c>
      <c r="F307" s="218">
        <f t="shared" si="8"/>
        <v>763543</v>
      </c>
      <c r="G307" s="198"/>
      <c r="H307" s="218">
        <v>0</v>
      </c>
      <c r="I307" s="229">
        <v>651328</v>
      </c>
      <c r="J307" s="229">
        <v>134332</v>
      </c>
      <c r="K307" s="198">
        <f t="shared" si="9"/>
        <v>785660</v>
      </c>
    </row>
    <row r="308" spans="1:11" ht="12.75">
      <c r="A308" s="194" t="s">
        <v>744</v>
      </c>
      <c r="B308" s="195">
        <v>299</v>
      </c>
      <c r="C308" s="218">
        <v>0</v>
      </c>
      <c r="D308" s="184">
        <v>1358888</v>
      </c>
      <c r="E308" s="223">
        <v>184101</v>
      </c>
      <c r="F308" s="218">
        <f t="shared" si="8"/>
        <v>1542989</v>
      </c>
      <c r="G308" s="198"/>
      <c r="H308" s="218">
        <v>0</v>
      </c>
      <c r="I308" s="229">
        <v>1395578</v>
      </c>
      <c r="J308" s="229">
        <v>188831</v>
      </c>
      <c r="K308" s="198">
        <f t="shared" si="9"/>
        <v>1584409</v>
      </c>
    </row>
    <row r="309" spans="1:11" ht="12.75">
      <c r="A309" s="194" t="s">
        <v>745</v>
      </c>
      <c r="B309" s="195">
        <v>300</v>
      </c>
      <c r="C309" s="218">
        <v>0</v>
      </c>
      <c r="D309" s="184">
        <v>31107</v>
      </c>
      <c r="E309" s="223">
        <v>244</v>
      </c>
      <c r="F309" s="218">
        <f t="shared" si="8"/>
        <v>31351</v>
      </c>
      <c r="G309" s="198"/>
      <c r="H309" s="218">
        <v>0</v>
      </c>
      <c r="I309" s="229">
        <v>31947</v>
      </c>
      <c r="J309" s="229">
        <v>251</v>
      </c>
      <c r="K309" s="198">
        <f t="shared" si="9"/>
        <v>32198</v>
      </c>
    </row>
    <row r="310" spans="1:11" ht="12.75">
      <c r="A310" s="194" t="s">
        <v>746</v>
      </c>
      <c r="B310" s="195">
        <v>301</v>
      </c>
      <c r="C310" s="218">
        <v>0</v>
      </c>
      <c r="D310" s="184">
        <v>999239</v>
      </c>
      <c r="E310" s="223">
        <v>23855</v>
      </c>
      <c r="F310" s="218">
        <f t="shared" si="8"/>
        <v>1023094</v>
      </c>
      <c r="G310" s="198"/>
      <c r="H310" s="218">
        <v>0</v>
      </c>
      <c r="I310" s="229">
        <v>1026218</v>
      </c>
      <c r="J310" s="229">
        <v>25976</v>
      </c>
      <c r="K310" s="198">
        <f t="shared" si="9"/>
        <v>1052194</v>
      </c>
    </row>
    <row r="311" spans="1:11" ht="12.75">
      <c r="A311" s="194" t="s">
        <v>747</v>
      </c>
      <c r="B311" s="195">
        <v>302</v>
      </c>
      <c r="C311" s="218">
        <v>0</v>
      </c>
      <c r="D311" s="184">
        <v>13128</v>
      </c>
      <c r="E311" s="223">
        <v>12784</v>
      </c>
      <c r="F311" s="218">
        <f t="shared" si="8"/>
        <v>25912</v>
      </c>
      <c r="G311" s="198"/>
      <c r="H311" s="218">
        <v>0</v>
      </c>
      <c r="I311" s="229">
        <v>13482</v>
      </c>
      <c r="J311" s="229">
        <v>11780</v>
      </c>
      <c r="K311" s="198">
        <f t="shared" si="9"/>
        <v>25262</v>
      </c>
    </row>
    <row r="312" spans="1:11" ht="12.75">
      <c r="A312" s="194" t="s">
        <v>748</v>
      </c>
      <c r="B312" s="195">
        <v>303</v>
      </c>
      <c r="C312" s="218">
        <v>0</v>
      </c>
      <c r="D312" s="184">
        <v>550495</v>
      </c>
      <c r="E312" s="223">
        <v>174673</v>
      </c>
      <c r="F312" s="218">
        <f t="shared" si="8"/>
        <v>725168</v>
      </c>
      <c r="G312" s="198"/>
      <c r="H312" s="218">
        <v>0</v>
      </c>
      <c r="I312" s="229">
        <v>565358</v>
      </c>
      <c r="J312" s="229">
        <v>192249</v>
      </c>
      <c r="K312" s="198">
        <f t="shared" si="9"/>
        <v>757607</v>
      </c>
    </row>
    <row r="313" spans="1:11" ht="12.75">
      <c r="A313" s="194" t="s">
        <v>749</v>
      </c>
      <c r="B313" s="195">
        <v>304</v>
      </c>
      <c r="C313" s="218">
        <v>0</v>
      </c>
      <c r="D313" s="184">
        <v>1422712</v>
      </c>
      <c r="E313" s="223">
        <v>26104</v>
      </c>
      <c r="F313" s="218">
        <f t="shared" si="8"/>
        <v>1448816</v>
      </c>
      <c r="G313" s="198"/>
      <c r="H313" s="218">
        <v>0</v>
      </c>
      <c r="I313" s="229">
        <v>1461125</v>
      </c>
      <c r="J313" s="229">
        <v>25588</v>
      </c>
      <c r="K313" s="198">
        <f t="shared" si="9"/>
        <v>1486713</v>
      </c>
    </row>
    <row r="314" spans="1:11" ht="12.75">
      <c r="A314" s="194" t="s">
        <v>750</v>
      </c>
      <c r="B314" s="195">
        <v>305</v>
      </c>
      <c r="C314" s="218">
        <v>0</v>
      </c>
      <c r="D314" s="184">
        <v>3483333</v>
      </c>
      <c r="E314" s="223">
        <v>27977</v>
      </c>
      <c r="F314" s="218">
        <f t="shared" si="8"/>
        <v>3511310</v>
      </c>
      <c r="G314" s="198"/>
      <c r="H314" s="218">
        <v>0</v>
      </c>
      <c r="I314" s="229">
        <v>3577383</v>
      </c>
      <c r="J314" s="229">
        <v>31069</v>
      </c>
      <c r="K314" s="198">
        <f t="shared" si="9"/>
        <v>3608452</v>
      </c>
    </row>
    <row r="315" spans="1:11" ht="12.75">
      <c r="A315" s="194" t="s">
        <v>751</v>
      </c>
      <c r="B315" s="195">
        <v>306</v>
      </c>
      <c r="C315" s="218">
        <v>0</v>
      </c>
      <c r="D315" s="184">
        <v>244221</v>
      </c>
      <c r="E315" s="223">
        <v>40307</v>
      </c>
      <c r="F315" s="218">
        <f t="shared" si="8"/>
        <v>284528</v>
      </c>
      <c r="G315" s="198"/>
      <c r="H315" s="218">
        <v>0</v>
      </c>
      <c r="I315" s="229">
        <v>250815</v>
      </c>
      <c r="J315" s="229">
        <v>39420</v>
      </c>
      <c r="K315" s="198">
        <f t="shared" si="9"/>
        <v>290235</v>
      </c>
    </row>
    <row r="316" spans="1:11" ht="12.75">
      <c r="A316" s="194" t="s">
        <v>752</v>
      </c>
      <c r="B316" s="195">
        <v>307</v>
      </c>
      <c r="C316" s="218">
        <v>0</v>
      </c>
      <c r="D316" s="184">
        <v>2635193</v>
      </c>
      <c r="E316" s="223">
        <v>66451</v>
      </c>
      <c r="F316" s="218">
        <f t="shared" si="8"/>
        <v>2701644</v>
      </c>
      <c r="G316" s="198"/>
      <c r="H316" s="218">
        <v>0</v>
      </c>
      <c r="I316" s="229">
        <v>2706343</v>
      </c>
      <c r="J316" s="229">
        <v>70169</v>
      </c>
      <c r="K316" s="198">
        <f t="shared" si="9"/>
        <v>2776512</v>
      </c>
    </row>
    <row r="317" spans="1:11" ht="12.75">
      <c r="A317" s="194" t="s">
        <v>753</v>
      </c>
      <c r="B317" s="195">
        <v>308</v>
      </c>
      <c r="C317" s="218">
        <v>0</v>
      </c>
      <c r="D317" s="184">
        <v>9929070</v>
      </c>
      <c r="E317" s="223">
        <v>6458</v>
      </c>
      <c r="F317" s="218">
        <f t="shared" si="8"/>
        <v>9935528</v>
      </c>
      <c r="G317" s="198"/>
      <c r="H317" s="218">
        <v>0</v>
      </c>
      <c r="I317" s="229">
        <v>10197155</v>
      </c>
      <c r="J317" s="229">
        <v>7399</v>
      </c>
      <c r="K317" s="198">
        <f t="shared" si="9"/>
        <v>10204554</v>
      </c>
    </row>
    <row r="318" spans="1:11" ht="12.75">
      <c r="A318" s="194" t="s">
        <v>754</v>
      </c>
      <c r="B318" s="195">
        <v>309</v>
      </c>
      <c r="C318" s="218">
        <v>0</v>
      </c>
      <c r="D318" s="184">
        <v>1785100</v>
      </c>
      <c r="E318" s="223">
        <v>27908</v>
      </c>
      <c r="F318" s="218">
        <f t="shared" si="8"/>
        <v>1813008</v>
      </c>
      <c r="G318" s="198"/>
      <c r="H318" s="218">
        <v>0</v>
      </c>
      <c r="I318" s="229">
        <v>1833298</v>
      </c>
      <c r="J318" s="229">
        <v>18586</v>
      </c>
      <c r="K318" s="198">
        <f t="shared" si="9"/>
        <v>1851884</v>
      </c>
    </row>
    <row r="319" spans="1:11" ht="12.75">
      <c r="A319" s="194" t="s">
        <v>755</v>
      </c>
      <c r="B319" s="195">
        <v>310</v>
      </c>
      <c r="C319" s="218">
        <v>0</v>
      </c>
      <c r="D319" s="184">
        <v>2045741</v>
      </c>
      <c r="E319" s="223">
        <v>95451</v>
      </c>
      <c r="F319" s="218">
        <f t="shared" si="8"/>
        <v>2141192</v>
      </c>
      <c r="G319" s="198"/>
      <c r="H319" s="218">
        <v>0</v>
      </c>
      <c r="I319" s="229">
        <v>2100976</v>
      </c>
      <c r="J319" s="229">
        <v>101915</v>
      </c>
      <c r="K319" s="198">
        <f t="shared" si="9"/>
        <v>2202891</v>
      </c>
    </row>
    <row r="320" spans="1:11" ht="12.75">
      <c r="A320" s="194" t="s">
        <v>756</v>
      </c>
      <c r="B320" s="195">
        <v>311</v>
      </c>
      <c r="C320" s="218">
        <v>0</v>
      </c>
      <c r="D320" s="184">
        <v>935479</v>
      </c>
      <c r="E320" s="223">
        <v>4582</v>
      </c>
      <c r="F320" s="218">
        <f t="shared" si="8"/>
        <v>940061</v>
      </c>
      <c r="G320" s="198"/>
      <c r="H320" s="218">
        <v>0</v>
      </c>
      <c r="I320" s="229">
        <v>960737</v>
      </c>
      <c r="J320" s="229">
        <v>4966</v>
      </c>
      <c r="K320" s="198">
        <f t="shared" si="9"/>
        <v>965703</v>
      </c>
    </row>
    <row r="321" spans="1:11" ht="12.75">
      <c r="A321" s="194" t="s">
        <v>757</v>
      </c>
      <c r="B321" s="195">
        <v>312</v>
      </c>
      <c r="C321" s="218">
        <v>0</v>
      </c>
      <c r="D321" s="184">
        <v>131500</v>
      </c>
      <c r="E321" s="223">
        <v>111218</v>
      </c>
      <c r="F321" s="218">
        <f t="shared" si="8"/>
        <v>242718</v>
      </c>
      <c r="G321" s="198"/>
      <c r="H321" s="218">
        <v>0</v>
      </c>
      <c r="I321" s="229">
        <v>135051</v>
      </c>
      <c r="J321" s="229">
        <v>94049</v>
      </c>
      <c r="K321" s="198">
        <f t="shared" si="9"/>
        <v>229100</v>
      </c>
    </row>
    <row r="322" spans="1:11" ht="12.75">
      <c r="A322" s="194" t="s">
        <v>758</v>
      </c>
      <c r="B322" s="195">
        <v>313</v>
      </c>
      <c r="C322" s="218">
        <v>0</v>
      </c>
      <c r="D322" s="184">
        <v>97661</v>
      </c>
      <c r="E322" s="223">
        <v>102292</v>
      </c>
      <c r="F322" s="218">
        <f t="shared" si="8"/>
        <v>199953</v>
      </c>
      <c r="G322" s="198"/>
      <c r="H322" s="218">
        <v>0</v>
      </c>
      <c r="I322" s="229">
        <v>100298</v>
      </c>
      <c r="J322" s="229">
        <v>69006</v>
      </c>
      <c r="K322" s="198">
        <f t="shared" si="9"/>
        <v>169304</v>
      </c>
    </row>
    <row r="323" spans="1:11" ht="12.75">
      <c r="A323" s="194" t="s">
        <v>759</v>
      </c>
      <c r="B323" s="195">
        <v>314</v>
      </c>
      <c r="C323" s="218">
        <v>0</v>
      </c>
      <c r="D323" s="184">
        <v>6896842</v>
      </c>
      <c r="E323" s="223">
        <v>0</v>
      </c>
      <c r="F323" s="218">
        <f t="shared" si="8"/>
        <v>6896842</v>
      </c>
      <c r="G323" s="198"/>
      <c r="H323" s="218">
        <v>0</v>
      </c>
      <c r="I323" s="229">
        <v>7083057</v>
      </c>
      <c r="J323" s="229">
        <v>0</v>
      </c>
      <c r="K323" s="198">
        <f t="shared" si="9"/>
        <v>7083057</v>
      </c>
    </row>
    <row r="324" spans="1:11" ht="12.75">
      <c r="A324" s="194" t="s">
        <v>760</v>
      </c>
      <c r="B324" s="195">
        <v>315</v>
      </c>
      <c r="C324" s="218">
        <v>0</v>
      </c>
      <c r="D324" s="184">
        <v>934640</v>
      </c>
      <c r="E324" s="223">
        <v>92555</v>
      </c>
      <c r="F324" s="218">
        <f t="shared" si="8"/>
        <v>1027195</v>
      </c>
      <c r="G324" s="198"/>
      <c r="H324" s="218">
        <v>0</v>
      </c>
      <c r="I324" s="229">
        <v>959875</v>
      </c>
      <c r="J324" s="229">
        <v>94994</v>
      </c>
      <c r="K324" s="198">
        <f t="shared" si="9"/>
        <v>1054869</v>
      </c>
    </row>
    <row r="325" spans="1:11" ht="12.75">
      <c r="A325" s="194" t="s">
        <v>761</v>
      </c>
      <c r="B325" s="195">
        <v>316</v>
      </c>
      <c r="C325" s="218">
        <v>0</v>
      </c>
      <c r="D325" s="184">
        <v>2560067</v>
      </c>
      <c r="E325" s="223">
        <v>23458</v>
      </c>
      <c r="F325" s="218">
        <f t="shared" si="8"/>
        <v>2583525</v>
      </c>
      <c r="G325" s="198"/>
      <c r="H325" s="218">
        <v>0</v>
      </c>
      <c r="I325" s="229">
        <v>2629189</v>
      </c>
      <c r="J325" s="229">
        <v>24763</v>
      </c>
      <c r="K325" s="198">
        <f t="shared" si="9"/>
        <v>2653952</v>
      </c>
    </row>
    <row r="326" spans="1:11" ht="12.75">
      <c r="A326" s="194" t="s">
        <v>762</v>
      </c>
      <c r="B326" s="195">
        <v>317</v>
      </c>
      <c r="C326" s="218">
        <v>0</v>
      </c>
      <c r="D326" s="184">
        <v>1339443</v>
      </c>
      <c r="E326" s="223">
        <v>0</v>
      </c>
      <c r="F326" s="218">
        <f t="shared" si="8"/>
        <v>1339443</v>
      </c>
      <c r="G326" s="198"/>
      <c r="H326" s="218">
        <v>0</v>
      </c>
      <c r="I326" s="229">
        <v>1375608</v>
      </c>
      <c r="J326" s="229">
        <v>0</v>
      </c>
      <c r="K326" s="198">
        <f t="shared" si="9"/>
        <v>1375608</v>
      </c>
    </row>
    <row r="327" spans="1:11" ht="12.75">
      <c r="A327" s="194" t="s">
        <v>763</v>
      </c>
      <c r="B327" s="195">
        <v>318</v>
      </c>
      <c r="C327" s="218">
        <v>0</v>
      </c>
      <c r="D327" s="184">
        <v>60436</v>
      </c>
      <c r="E327" s="223">
        <v>9075</v>
      </c>
      <c r="F327" s="218">
        <f t="shared" si="8"/>
        <v>69511</v>
      </c>
      <c r="G327" s="198"/>
      <c r="H327" s="218">
        <v>0</v>
      </c>
      <c r="I327" s="229">
        <v>62068</v>
      </c>
      <c r="J327" s="229">
        <v>8027</v>
      </c>
      <c r="K327" s="198">
        <f t="shared" si="9"/>
        <v>70095</v>
      </c>
    </row>
    <row r="328" spans="1:11" ht="12.75">
      <c r="A328" s="194" t="s">
        <v>764</v>
      </c>
      <c r="B328" s="195">
        <v>319</v>
      </c>
      <c r="C328" s="218">
        <v>0</v>
      </c>
      <c r="D328" s="184">
        <v>180198</v>
      </c>
      <c r="E328" s="223">
        <v>113283</v>
      </c>
      <c r="F328" s="218">
        <f t="shared" si="8"/>
        <v>293481</v>
      </c>
      <c r="G328" s="198"/>
      <c r="H328" s="218">
        <v>0</v>
      </c>
      <c r="I328" s="229">
        <v>185063</v>
      </c>
      <c r="J328" s="229">
        <v>104626</v>
      </c>
      <c r="K328" s="198">
        <f t="shared" si="9"/>
        <v>289689</v>
      </c>
    </row>
    <row r="329" spans="1:11" ht="12.75">
      <c r="A329" s="194" t="s">
        <v>765</v>
      </c>
      <c r="B329" s="195">
        <v>320</v>
      </c>
      <c r="C329" s="218">
        <v>0</v>
      </c>
      <c r="D329" s="184">
        <v>442899</v>
      </c>
      <c r="E329" s="223">
        <v>3012</v>
      </c>
      <c r="F329" s="218">
        <f t="shared" si="8"/>
        <v>445911</v>
      </c>
      <c r="G329" s="198"/>
      <c r="H329" s="218">
        <v>0</v>
      </c>
      <c r="I329" s="229">
        <v>454857</v>
      </c>
      <c r="J329" s="229">
        <v>2926</v>
      </c>
      <c r="K329" s="198">
        <f t="shared" si="9"/>
        <v>457783</v>
      </c>
    </row>
    <row r="330" spans="1:11" ht="12.75">
      <c r="A330" s="194" t="s">
        <v>766</v>
      </c>
      <c r="B330" s="195">
        <v>321</v>
      </c>
      <c r="C330" s="218">
        <v>0</v>
      </c>
      <c r="D330" s="184">
        <v>823825</v>
      </c>
      <c r="E330" s="223">
        <v>0</v>
      </c>
      <c r="F330" s="218">
        <f t="shared" si="8"/>
        <v>823825</v>
      </c>
      <c r="G330" s="198"/>
      <c r="H330" s="218">
        <v>0</v>
      </c>
      <c r="I330" s="229">
        <v>846068</v>
      </c>
      <c r="J330" s="229">
        <v>0</v>
      </c>
      <c r="K330" s="198">
        <f t="shared" si="9"/>
        <v>846068</v>
      </c>
    </row>
    <row r="331" spans="1:11" ht="12.75">
      <c r="A331" s="194" t="s">
        <v>767</v>
      </c>
      <c r="B331" s="195">
        <v>322</v>
      </c>
      <c r="C331" s="218">
        <v>0</v>
      </c>
      <c r="D331" s="184">
        <v>676141</v>
      </c>
      <c r="E331" s="223">
        <v>32128</v>
      </c>
      <c r="F331" s="218">
        <f aca="true" t="shared" si="10" ref="F331:F360">SUM(C331:E331)</f>
        <v>708269</v>
      </c>
      <c r="G331" s="198"/>
      <c r="H331" s="218">
        <v>0</v>
      </c>
      <c r="I331" s="229">
        <v>694397</v>
      </c>
      <c r="J331" s="229">
        <v>36186</v>
      </c>
      <c r="K331" s="198">
        <f aca="true" t="shared" si="11" ref="K331:K360">SUM(H331:J331)</f>
        <v>730583</v>
      </c>
    </row>
    <row r="332" spans="1:11" ht="12.75">
      <c r="A332" s="194" t="s">
        <v>768</v>
      </c>
      <c r="B332" s="195">
        <v>323</v>
      </c>
      <c r="C332" s="218">
        <v>0</v>
      </c>
      <c r="D332" s="184">
        <v>503612</v>
      </c>
      <c r="E332" s="223">
        <v>47154</v>
      </c>
      <c r="F332" s="218">
        <f t="shared" si="10"/>
        <v>550766</v>
      </c>
      <c r="G332" s="198"/>
      <c r="H332" s="218">
        <v>0</v>
      </c>
      <c r="I332" s="229">
        <v>517210</v>
      </c>
      <c r="J332" s="229">
        <v>50918</v>
      </c>
      <c r="K332" s="198">
        <f t="shared" si="11"/>
        <v>568128</v>
      </c>
    </row>
    <row r="333" spans="1:11" ht="12.75">
      <c r="A333" s="194" t="s">
        <v>769</v>
      </c>
      <c r="B333" s="195">
        <v>324</v>
      </c>
      <c r="C333" s="218">
        <v>0</v>
      </c>
      <c r="D333" s="184">
        <v>306370</v>
      </c>
      <c r="E333" s="223">
        <v>46903</v>
      </c>
      <c r="F333" s="218">
        <f t="shared" si="10"/>
        <v>353273</v>
      </c>
      <c r="G333" s="198"/>
      <c r="H333" s="218">
        <v>0</v>
      </c>
      <c r="I333" s="229">
        <v>314642</v>
      </c>
      <c r="J333" s="229">
        <v>42361</v>
      </c>
      <c r="K333" s="198">
        <f t="shared" si="11"/>
        <v>357003</v>
      </c>
    </row>
    <row r="334" spans="1:11" ht="12.75">
      <c r="A334" s="194" t="s">
        <v>770</v>
      </c>
      <c r="B334" s="195">
        <v>325</v>
      </c>
      <c r="C334" s="218">
        <v>0</v>
      </c>
      <c r="D334" s="184">
        <v>3705722</v>
      </c>
      <c r="E334" s="223">
        <v>600</v>
      </c>
      <c r="F334" s="218">
        <f t="shared" si="10"/>
        <v>3706322</v>
      </c>
      <c r="G334" s="198"/>
      <c r="H334" s="218">
        <v>0</v>
      </c>
      <c r="I334" s="229">
        <v>3805777</v>
      </c>
      <c r="J334" s="229">
        <v>458</v>
      </c>
      <c r="K334" s="198">
        <f t="shared" si="11"/>
        <v>3806235</v>
      </c>
    </row>
    <row r="335" spans="1:11" ht="12.75">
      <c r="A335" s="194" t="s">
        <v>771</v>
      </c>
      <c r="B335" s="195">
        <v>326</v>
      </c>
      <c r="C335" s="218">
        <v>0</v>
      </c>
      <c r="D335" s="184">
        <v>100534</v>
      </c>
      <c r="E335" s="223">
        <v>69888</v>
      </c>
      <c r="F335" s="218">
        <f t="shared" si="10"/>
        <v>170422</v>
      </c>
      <c r="G335" s="198"/>
      <c r="H335" s="218">
        <v>0</v>
      </c>
      <c r="I335" s="229">
        <v>103248</v>
      </c>
      <c r="J335" s="229">
        <v>70530</v>
      </c>
      <c r="K335" s="198">
        <f t="shared" si="11"/>
        <v>173778</v>
      </c>
    </row>
    <row r="336" spans="1:11" ht="12.75">
      <c r="A336" s="194" t="s">
        <v>772</v>
      </c>
      <c r="B336" s="195">
        <v>327</v>
      </c>
      <c r="C336" s="218">
        <v>0</v>
      </c>
      <c r="D336" s="184">
        <v>192055</v>
      </c>
      <c r="E336" s="223">
        <v>765570</v>
      </c>
      <c r="F336" s="218">
        <f t="shared" si="10"/>
        <v>957625</v>
      </c>
      <c r="G336" s="198"/>
      <c r="H336" s="218">
        <v>0</v>
      </c>
      <c r="I336" s="229">
        <v>197240</v>
      </c>
      <c r="J336" s="229">
        <v>793038</v>
      </c>
      <c r="K336" s="198">
        <f t="shared" si="11"/>
        <v>990278</v>
      </c>
    </row>
    <row r="337" spans="1:11" ht="12.75">
      <c r="A337" s="194" t="s">
        <v>773</v>
      </c>
      <c r="B337" s="195">
        <v>328</v>
      </c>
      <c r="C337" s="218">
        <v>0</v>
      </c>
      <c r="D337" s="184">
        <v>1198188</v>
      </c>
      <c r="E337" s="223">
        <v>100991</v>
      </c>
      <c r="F337" s="218">
        <f t="shared" si="10"/>
        <v>1299179</v>
      </c>
      <c r="G337" s="198"/>
      <c r="H337" s="218">
        <v>0</v>
      </c>
      <c r="I337" s="229">
        <v>1230539</v>
      </c>
      <c r="J337" s="229">
        <v>105853</v>
      </c>
      <c r="K337" s="198">
        <f t="shared" si="11"/>
        <v>1336392</v>
      </c>
    </row>
    <row r="338" spans="1:11" ht="12.75">
      <c r="A338" s="194" t="s">
        <v>774</v>
      </c>
      <c r="B338" s="195">
        <v>329</v>
      </c>
      <c r="C338" s="218">
        <v>0</v>
      </c>
      <c r="D338" s="184">
        <v>6509149</v>
      </c>
      <c r="E338" s="223">
        <v>111704</v>
      </c>
      <c r="F338" s="218">
        <f t="shared" si="10"/>
        <v>6620853</v>
      </c>
      <c r="G338" s="198"/>
      <c r="H338" s="218">
        <v>0</v>
      </c>
      <c r="I338" s="229">
        <v>6684896</v>
      </c>
      <c r="J338" s="229">
        <v>113694</v>
      </c>
      <c r="K338" s="198">
        <f t="shared" si="11"/>
        <v>6798590</v>
      </c>
    </row>
    <row r="339" spans="1:11" ht="12.75">
      <c r="A339" s="194" t="s">
        <v>775</v>
      </c>
      <c r="B339" s="195">
        <v>330</v>
      </c>
      <c r="C339" s="218">
        <v>0</v>
      </c>
      <c r="D339" s="184">
        <v>2197382</v>
      </c>
      <c r="E339" s="223">
        <v>227</v>
      </c>
      <c r="F339" s="218">
        <f t="shared" si="10"/>
        <v>2197609</v>
      </c>
      <c r="G339" s="198"/>
      <c r="H339" s="218">
        <v>0</v>
      </c>
      <c r="I339" s="229">
        <v>2256711</v>
      </c>
      <c r="J339" s="229">
        <v>230</v>
      </c>
      <c r="K339" s="198">
        <f t="shared" si="11"/>
        <v>2256941</v>
      </c>
    </row>
    <row r="340" spans="1:11" ht="12.75">
      <c r="A340" s="194" t="s">
        <v>776</v>
      </c>
      <c r="B340" s="195">
        <v>331</v>
      </c>
      <c r="C340" s="218">
        <v>0</v>
      </c>
      <c r="D340" s="184">
        <v>149830</v>
      </c>
      <c r="E340" s="223">
        <v>1126</v>
      </c>
      <c r="F340" s="218">
        <f t="shared" si="10"/>
        <v>150956</v>
      </c>
      <c r="G340" s="198"/>
      <c r="H340" s="218">
        <v>0</v>
      </c>
      <c r="I340" s="229">
        <v>153875</v>
      </c>
      <c r="J340" s="229">
        <v>1124</v>
      </c>
      <c r="K340" s="198">
        <f t="shared" si="11"/>
        <v>154999</v>
      </c>
    </row>
    <row r="341" spans="1:11" ht="12.75">
      <c r="A341" s="194" t="s">
        <v>777</v>
      </c>
      <c r="B341" s="195">
        <v>332</v>
      </c>
      <c r="C341" s="218">
        <v>0</v>
      </c>
      <c r="D341" s="184">
        <v>676866</v>
      </c>
      <c r="E341" s="223">
        <v>130414</v>
      </c>
      <c r="F341" s="218">
        <f t="shared" si="10"/>
        <v>807280</v>
      </c>
      <c r="G341" s="198"/>
      <c r="H341" s="218">
        <v>0</v>
      </c>
      <c r="I341" s="229">
        <v>695141</v>
      </c>
      <c r="J341" s="229">
        <v>139987</v>
      </c>
      <c r="K341" s="198">
        <f t="shared" si="11"/>
        <v>835128</v>
      </c>
    </row>
    <row r="342" spans="1:11" ht="12.75">
      <c r="A342" s="194" t="s">
        <v>778</v>
      </c>
      <c r="B342" s="195">
        <v>333</v>
      </c>
      <c r="C342" s="218">
        <v>0</v>
      </c>
      <c r="D342" s="184">
        <v>386769</v>
      </c>
      <c r="E342" s="223">
        <v>0</v>
      </c>
      <c r="F342" s="218">
        <f t="shared" si="10"/>
        <v>386769</v>
      </c>
      <c r="G342" s="198"/>
      <c r="H342" s="218">
        <v>0</v>
      </c>
      <c r="I342" s="229">
        <v>397212</v>
      </c>
      <c r="J342" s="229">
        <v>0</v>
      </c>
      <c r="K342" s="198">
        <f t="shared" si="11"/>
        <v>397212</v>
      </c>
    </row>
    <row r="343" spans="1:11" ht="12.75">
      <c r="A343" s="194" t="s">
        <v>779</v>
      </c>
      <c r="B343" s="195">
        <v>334</v>
      </c>
      <c r="C343" s="218">
        <v>0</v>
      </c>
      <c r="D343" s="184">
        <v>1257954</v>
      </c>
      <c r="E343" s="223">
        <v>838058</v>
      </c>
      <c r="F343" s="218">
        <f t="shared" si="10"/>
        <v>2096012</v>
      </c>
      <c r="G343" s="198"/>
      <c r="H343" s="218">
        <v>0</v>
      </c>
      <c r="I343" s="229">
        <v>1291919</v>
      </c>
      <c r="J343" s="229">
        <v>641378</v>
      </c>
      <c r="K343" s="198">
        <f t="shared" si="11"/>
        <v>1933297</v>
      </c>
    </row>
    <row r="344" spans="1:11" ht="12.75">
      <c r="A344" s="194" t="s">
        <v>780</v>
      </c>
      <c r="B344" s="195">
        <v>335</v>
      </c>
      <c r="C344" s="218">
        <v>0</v>
      </c>
      <c r="D344" s="184">
        <v>754341</v>
      </c>
      <c r="E344" s="223">
        <v>0</v>
      </c>
      <c r="F344" s="218">
        <f t="shared" si="10"/>
        <v>754341</v>
      </c>
      <c r="G344" s="198"/>
      <c r="H344" s="218">
        <v>0</v>
      </c>
      <c r="I344" s="229">
        <v>774708</v>
      </c>
      <c r="J344" s="229">
        <v>0</v>
      </c>
      <c r="K344" s="198">
        <f t="shared" si="11"/>
        <v>774708</v>
      </c>
    </row>
    <row r="345" spans="1:11" ht="12.75">
      <c r="A345" s="194" t="s">
        <v>781</v>
      </c>
      <c r="B345" s="195">
        <v>336</v>
      </c>
      <c r="C345" s="218">
        <v>0</v>
      </c>
      <c r="D345" s="184">
        <v>9015837</v>
      </c>
      <c r="E345" s="223">
        <v>17140</v>
      </c>
      <c r="F345" s="218">
        <f t="shared" si="10"/>
        <v>9032977</v>
      </c>
      <c r="G345" s="198"/>
      <c r="H345" s="218">
        <v>0</v>
      </c>
      <c r="I345" s="229">
        <v>9259265</v>
      </c>
      <c r="J345" s="229">
        <v>19335</v>
      </c>
      <c r="K345" s="198">
        <f t="shared" si="11"/>
        <v>9278600</v>
      </c>
    </row>
    <row r="346" spans="1:11" ht="12.75">
      <c r="A346" s="194" t="s">
        <v>782</v>
      </c>
      <c r="B346" s="195">
        <v>337</v>
      </c>
      <c r="C346" s="218">
        <v>0</v>
      </c>
      <c r="D346" s="184">
        <v>138760</v>
      </c>
      <c r="E346" s="223">
        <v>30804</v>
      </c>
      <c r="F346" s="218">
        <f t="shared" si="10"/>
        <v>169564</v>
      </c>
      <c r="G346" s="198"/>
      <c r="H346" s="218">
        <v>0</v>
      </c>
      <c r="I346" s="229">
        <v>142507</v>
      </c>
      <c r="J346" s="229">
        <v>30300</v>
      </c>
      <c r="K346" s="198">
        <f t="shared" si="11"/>
        <v>172807</v>
      </c>
    </row>
    <row r="347" spans="1:11" ht="12.75">
      <c r="A347" s="194" t="s">
        <v>783</v>
      </c>
      <c r="B347" s="195">
        <v>338</v>
      </c>
      <c r="C347" s="218">
        <v>0</v>
      </c>
      <c r="D347" s="184">
        <v>2503743</v>
      </c>
      <c r="E347" s="223">
        <v>0</v>
      </c>
      <c r="F347" s="218">
        <f t="shared" si="10"/>
        <v>2503743</v>
      </c>
      <c r="G347" s="198"/>
      <c r="H347" s="218">
        <v>0</v>
      </c>
      <c r="I347" s="229">
        <v>2571344</v>
      </c>
      <c r="J347" s="229">
        <v>0</v>
      </c>
      <c r="K347" s="198">
        <f t="shared" si="11"/>
        <v>2571344</v>
      </c>
    </row>
    <row r="348" spans="1:11" ht="12.75">
      <c r="A348" s="194" t="s">
        <v>784</v>
      </c>
      <c r="B348" s="195">
        <v>339</v>
      </c>
      <c r="C348" s="218">
        <v>0</v>
      </c>
      <c r="D348" s="184">
        <v>1513263</v>
      </c>
      <c r="E348" s="223">
        <v>2706</v>
      </c>
      <c r="F348" s="218">
        <f t="shared" si="10"/>
        <v>1515969</v>
      </c>
      <c r="G348" s="198"/>
      <c r="H348" s="218">
        <v>0</v>
      </c>
      <c r="I348" s="229">
        <v>1554121</v>
      </c>
      <c r="J348" s="229">
        <v>2463</v>
      </c>
      <c r="K348" s="198">
        <f t="shared" si="11"/>
        <v>1556584</v>
      </c>
    </row>
    <row r="349" spans="1:11" ht="12.75">
      <c r="A349" s="194" t="s">
        <v>785</v>
      </c>
      <c r="B349" s="195">
        <v>340</v>
      </c>
      <c r="C349" s="218">
        <v>0</v>
      </c>
      <c r="D349" s="184">
        <v>313038</v>
      </c>
      <c r="E349" s="223">
        <v>7466</v>
      </c>
      <c r="F349" s="218">
        <f t="shared" si="10"/>
        <v>320504</v>
      </c>
      <c r="G349" s="198"/>
      <c r="H349" s="218">
        <v>0</v>
      </c>
      <c r="I349" s="229">
        <v>321490</v>
      </c>
      <c r="J349" s="229">
        <v>7250</v>
      </c>
      <c r="K349" s="198">
        <f t="shared" si="11"/>
        <v>328740</v>
      </c>
    </row>
    <row r="350" spans="1:11" ht="12.75">
      <c r="A350" s="194" t="s">
        <v>786</v>
      </c>
      <c r="B350" s="195">
        <v>341</v>
      </c>
      <c r="C350" s="218">
        <v>0</v>
      </c>
      <c r="D350" s="184">
        <v>987180</v>
      </c>
      <c r="E350" s="223">
        <v>173250</v>
      </c>
      <c r="F350" s="218">
        <f t="shared" si="10"/>
        <v>1160430</v>
      </c>
      <c r="G350" s="198"/>
      <c r="H350" s="218">
        <v>0</v>
      </c>
      <c r="I350" s="229">
        <v>1013834</v>
      </c>
      <c r="J350" s="229">
        <v>143886</v>
      </c>
      <c r="K350" s="198">
        <f t="shared" si="11"/>
        <v>1157720</v>
      </c>
    </row>
    <row r="351" spans="1:11" ht="12.75">
      <c r="A351" s="194" t="s">
        <v>787</v>
      </c>
      <c r="B351" s="195">
        <v>342</v>
      </c>
      <c r="C351" s="218">
        <v>0</v>
      </c>
      <c r="D351" s="184">
        <v>2571070</v>
      </c>
      <c r="E351" s="223">
        <v>0</v>
      </c>
      <c r="F351" s="218">
        <f t="shared" si="10"/>
        <v>2571070</v>
      </c>
      <c r="G351" s="198"/>
      <c r="H351" s="218">
        <v>0</v>
      </c>
      <c r="I351" s="229">
        <v>2640489</v>
      </c>
      <c r="J351" s="229">
        <v>0</v>
      </c>
      <c r="K351" s="198">
        <f t="shared" si="11"/>
        <v>2640489</v>
      </c>
    </row>
    <row r="352" spans="1:11" ht="12.75">
      <c r="A352" s="194" t="s">
        <v>788</v>
      </c>
      <c r="B352" s="195">
        <v>343</v>
      </c>
      <c r="C352" s="218">
        <v>0</v>
      </c>
      <c r="D352" s="184">
        <v>1739507</v>
      </c>
      <c r="E352" s="223">
        <v>76978</v>
      </c>
      <c r="F352" s="218">
        <f t="shared" si="10"/>
        <v>1816485</v>
      </c>
      <c r="G352" s="198"/>
      <c r="H352" s="218">
        <v>0</v>
      </c>
      <c r="I352" s="229">
        <v>1786474</v>
      </c>
      <c r="J352" s="229">
        <v>78949</v>
      </c>
      <c r="K352" s="198">
        <f t="shared" si="11"/>
        <v>1865423</v>
      </c>
    </row>
    <row r="353" spans="1:11" ht="12.75">
      <c r="A353" s="194" t="s">
        <v>789</v>
      </c>
      <c r="B353" s="195">
        <v>344</v>
      </c>
      <c r="C353" s="218">
        <v>0</v>
      </c>
      <c r="D353" s="184">
        <v>1529842</v>
      </c>
      <c r="E353" s="223">
        <v>18013</v>
      </c>
      <c r="F353" s="218">
        <f t="shared" si="10"/>
        <v>1547855</v>
      </c>
      <c r="G353" s="198"/>
      <c r="H353" s="218">
        <v>0</v>
      </c>
      <c r="I353" s="229">
        <v>1571148</v>
      </c>
      <c r="J353" s="229">
        <v>19314</v>
      </c>
      <c r="K353" s="198">
        <f t="shared" si="11"/>
        <v>1590462</v>
      </c>
    </row>
    <row r="354" spans="1:11" ht="12.75">
      <c r="A354" s="194" t="s">
        <v>790</v>
      </c>
      <c r="B354" s="195">
        <v>345</v>
      </c>
      <c r="C354" s="218">
        <v>0</v>
      </c>
      <c r="D354" s="184">
        <v>107375</v>
      </c>
      <c r="E354" s="223">
        <v>97762</v>
      </c>
      <c r="F354" s="218">
        <f t="shared" si="10"/>
        <v>205137</v>
      </c>
      <c r="G354" s="198"/>
      <c r="H354" s="218">
        <v>0</v>
      </c>
      <c r="I354" s="229">
        <v>110274</v>
      </c>
      <c r="J354" s="229">
        <v>86297</v>
      </c>
      <c r="K354" s="198">
        <f t="shared" si="11"/>
        <v>196571</v>
      </c>
    </row>
    <row r="355" spans="1:11" ht="12.75">
      <c r="A355" s="194" t="s">
        <v>791</v>
      </c>
      <c r="B355" s="195">
        <v>346</v>
      </c>
      <c r="C355" s="218">
        <v>0</v>
      </c>
      <c r="D355" s="184">
        <v>4358943</v>
      </c>
      <c r="E355" s="223">
        <v>0</v>
      </c>
      <c r="F355" s="218">
        <f t="shared" si="10"/>
        <v>4358943</v>
      </c>
      <c r="G355" s="198"/>
      <c r="H355" s="218">
        <v>0</v>
      </c>
      <c r="I355" s="229">
        <v>4476634</v>
      </c>
      <c r="J355" s="229">
        <v>0</v>
      </c>
      <c r="K355" s="198">
        <f t="shared" si="11"/>
        <v>4476634</v>
      </c>
    </row>
    <row r="356" spans="1:11" ht="12.75">
      <c r="A356" s="194" t="s">
        <v>792</v>
      </c>
      <c r="B356" s="195">
        <v>347</v>
      </c>
      <c r="C356" s="218">
        <v>0</v>
      </c>
      <c r="D356" s="184">
        <v>6190152</v>
      </c>
      <c r="E356" s="223">
        <v>1824</v>
      </c>
      <c r="F356" s="218">
        <f t="shared" si="10"/>
        <v>6191976</v>
      </c>
      <c r="G356" s="198"/>
      <c r="H356" s="218">
        <v>0</v>
      </c>
      <c r="I356" s="229">
        <v>6357286</v>
      </c>
      <c r="J356" s="229">
        <v>2023</v>
      </c>
      <c r="K356" s="198">
        <f t="shared" si="11"/>
        <v>6359309</v>
      </c>
    </row>
    <row r="357" spans="1:11" ht="12.75">
      <c r="A357" s="194" t="s">
        <v>793</v>
      </c>
      <c r="B357" s="195">
        <v>348</v>
      </c>
      <c r="C357" s="218">
        <v>0</v>
      </c>
      <c r="D357" s="184">
        <v>42968659</v>
      </c>
      <c r="E357" s="223">
        <v>209609</v>
      </c>
      <c r="F357" s="218">
        <f t="shared" si="10"/>
        <v>43178268</v>
      </c>
      <c r="G357" s="198"/>
      <c r="H357" s="218">
        <v>0</v>
      </c>
      <c r="I357" s="229">
        <v>44128813</v>
      </c>
      <c r="J357" s="229">
        <v>185378</v>
      </c>
      <c r="K357" s="198">
        <f t="shared" si="11"/>
        <v>44314191</v>
      </c>
    </row>
    <row r="358" spans="1:11" ht="12.75">
      <c r="A358" s="194" t="s">
        <v>794</v>
      </c>
      <c r="B358" s="195">
        <v>349</v>
      </c>
      <c r="C358" s="218">
        <v>0</v>
      </c>
      <c r="D358" s="184">
        <v>129877</v>
      </c>
      <c r="E358" s="223">
        <v>69545</v>
      </c>
      <c r="F358" s="218">
        <f t="shared" si="10"/>
        <v>199422</v>
      </c>
      <c r="G358" s="198"/>
      <c r="H358" s="218">
        <v>0</v>
      </c>
      <c r="I358" s="229">
        <v>133384</v>
      </c>
      <c r="J358" s="229">
        <v>71907</v>
      </c>
      <c r="K358" s="198">
        <f t="shared" si="11"/>
        <v>205291</v>
      </c>
    </row>
    <row r="359" spans="1:11" ht="12.75">
      <c r="A359" s="194" t="s">
        <v>795</v>
      </c>
      <c r="B359" s="195">
        <v>350</v>
      </c>
      <c r="C359" s="218">
        <v>0</v>
      </c>
      <c r="D359" s="184">
        <v>963997</v>
      </c>
      <c r="E359" s="223">
        <v>48432</v>
      </c>
      <c r="F359" s="218">
        <f t="shared" si="10"/>
        <v>1012429</v>
      </c>
      <c r="G359" s="198"/>
      <c r="H359" s="218">
        <v>0</v>
      </c>
      <c r="I359" s="229">
        <v>990025</v>
      </c>
      <c r="J359" s="229">
        <v>50374</v>
      </c>
      <c r="K359" s="198">
        <f t="shared" si="11"/>
        <v>1040399</v>
      </c>
    </row>
    <row r="360" spans="1:11" ht="12.75">
      <c r="A360" s="194" t="s">
        <v>796</v>
      </c>
      <c r="B360" s="195">
        <v>351</v>
      </c>
      <c r="C360" s="218">
        <v>0</v>
      </c>
      <c r="D360" s="184">
        <v>1305480</v>
      </c>
      <c r="E360" s="223">
        <v>1053</v>
      </c>
      <c r="F360" s="218">
        <f t="shared" si="10"/>
        <v>1306533</v>
      </c>
      <c r="G360" s="198"/>
      <c r="H360" s="218">
        <v>0</v>
      </c>
      <c r="I360" s="229">
        <v>1340728</v>
      </c>
      <c r="J360" s="229">
        <v>1117</v>
      </c>
      <c r="K360" s="198">
        <f t="shared" si="11"/>
        <v>1341845</v>
      </c>
    </row>
    <row r="361" spans="1:12" ht="12.75">
      <c r="A361" s="176"/>
      <c r="B361" s="176"/>
      <c r="L361" s="201"/>
    </row>
    <row r="362" spans="3:11" ht="12.75">
      <c r="C362" s="200">
        <f>SUM(C10:C360)</f>
        <v>0</v>
      </c>
      <c r="D362" s="200">
        <f aca="true" t="shared" si="12" ref="D362:K362">SUM(D10:D360)</f>
        <v>1098945897</v>
      </c>
      <c r="E362" s="200">
        <f t="shared" si="12"/>
        <v>28478131</v>
      </c>
      <c r="F362" s="200">
        <f t="shared" si="12"/>
        <v>1127424028</v>
      </c>
      <c r="G362" s="200"/>
      <c r="H362" s="200">
        <f t="shared" si="12"/>
        <v>0</v>
      </c>
      <c r="I362" s="200">
        <f t="shared" si="12"/>
        <v>1128617436</v>
      </c>
      <c r="J362" s="200">
        <f t="shared" si="12"/>
        <v>28478135</v>
      </c>
      <c r="K362" s="200">
        <f t="shared" si="12"/>
        <v>1157095571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transitionEvaluation="1"/>
  <dimension ref="A1:V362"/>
  <sheetViews>
    <sheetView showGridLines="0" showZeros="0" zoomScalePageLayoutView="0" workbookViewId="0" topLeftCell="A1">
      <pane xSplit="2" ySplit="9" topLeftCell="L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X10" sqref="X10"/>
    </sheetView>
  </sheetViews>
  <sheetFormatPr defaultColWidth="12.57421875" defaultRowHeight="12.75"/>
  <cols>
    <col min="1" max="1" width="14.7109375" style="203" customWidth="1"/>
    <col min="2" max="2" width="12.57421875" style="203" customWidth="1"/>
    <col min="3" max="3" width="10.00390625" style="203" customWidth="1"/>
    <col min="4" max="4" width="16.57421875" style="203" customWidth="1"/>
    <col min="5" max="10" width="12.57421875" style="203" customWidth="1"/>
    <col min="11" max="12" width="16.421875" style="203" customWidth="1"/>
    <col min="13" max="13" width="9.28125" style="203" customWidth="1"/>
    <col min="14" max="14" width="14.28125" style="203" customWidth="1"/>
    <col min="15" max="20" width="12.57421875" style="203" customWidth="1"/>
    <col min="21" max="21" width="16.421875" style="203" customWidth="1"/>
    <col min="22" max="16384" width="12.57421875" style="203" customWidth="1"/>
  </cols>
  <sheetData>
    <row r="1" ht="12.75">
      <c r="A1" s="202" t="s">
        <v>816</v>
      </c>
    </row>
    <row r="2" ht="12.75">
      <c r="A2" s="204">
        <v>35451</v>
      </c>
    </row>
    <row r="3" spans="1:16" ht="12.75">
      <c r="A3" s="205"/>
      <c r="F3" s="206" t="s">
        <v>817</v>
      </c>
      <c r="P3" s="206" t="s">
        <v>818</v>
      </c>
    </row>
    <row r="4" ht="12.75">
      <c r="G4" s="203" t="s">
        <v>355</v>
      </c>
    </row>
    <row r="5" spans="4:22" ht="12.75">
      <c r="D5" s="206" t="s">
        <v>355</v>
      </c>
      <c r="E5" s="206" t="s">
        <v>355</v>
      </c>
      <c r="F5" s="206" t="s">
        <v>819</v>
      </c>
      <c r="G5" s="206" t="s">
        <v>355</v>
      </c>
      <c r="H5" s="206" t="s">
        <v>355</v>
      </c>
      <c r="I5" s="206" t="s">
        <v>355</v>
      </c>
      <c r="J5" s="206" t="s">
        <v>355</v>
      </c>
      <c r="K5" s="206" t="s">
        <v>820</v>
      </c>
      <c r="L5" s="206"/>
      <c r="M5" s="206"/>
      <c r="N5" s="206" t="s">
        <v>355</v>
      </c>
      <c r="O5" s="206" t="s">
        <v>355</v>
      </c>
      <c r="P5" s="206" t="s">
        <v>819</v>
      </c>
      <c r="Q5" s="206" t="s">
        <v>355</v>
      </c>
      <c r="R5" s="206" t="s">
        <v>355</v>
      </c>
      <c r="S5" s="206" t="s">
        <v>355</v>
      </c>
      <c r="T5" s="206" t="s">
        <v>355</v>
      </c>
      <c r="U5" s="206" t="s">
        <v>820</v>
      </c>
      <c r="V5" s="206" t="s">
        <v>820</v>
      </c>
    </row>
    <row r="6" spans="4:22" ht="12.75">
      <c r="D6" s="206" t="s">
        <v>821</v>
      </c>
      <c r="E6" s="206" t="s">
        <v>355</v>
      </c>
      <c r="F6" s="206" t="s">
        <v>822</v>
      </c>
      <c r="G6" s="206" t="s">
        <v>823</v>
      </c>
      <c r="H6" s="206" t="s">
        <v>824</v>
      </c>
      <c r="I6" s="206" t="s">
        <v>355</v>
      </c>
      <c r="J6" s="206" t="s">
        <v>355</v>
      </c>
      <c r="K6" s="206" t="s">
        <v>825</v>
      </c>
      <c r="L6" s="206"/>
      <c r="M6" s="206" t="s">
        <v>355</v>
      </c>
      <c r="N6" s="206" t="s">
        <v>821</v>
      </c>
      <c r="O6" s="206" t="s">
        <v>355</v>
      </c>
      <c r="P6" s="206" t="s">
        <v>822</v>
      </c>
      <c r="Q6" s="206" t="s">
        <v>823</v>
      </c>
      <c r="R6" s="206" t="s">
        <v>824</v>
      </c>
      <c r="S6" s="206" t="s">
        <v>355</v>
      </c>
      <c r="T6" s="206" t="s">
        <v>355</v>
      </c>
      <c r="U6" s="206" t="s">
        <v>825</v>
      </c>
      <c r="V6" s="206" t="s">
        <v>825</v>
      </c>
    </row>
    <row r="7" spans="3:22" ht="12.75">
      <c r="C7" s="206" t="s">
        <v>826</v>
      </c>
      <c r="D7" s="206" t="s">
        <v>827</v>
      </c>
      <c r="E7" s="206" t="s">
        <v>828</v>
      </c>
      <c r="F7" s="206" t="s">
        <v>829</v>
      </c>
      <c r="G7" s="206" t="s">
        <v>830</v>
      </c>
      <c r="H7" s="206" t="s">
        <v>831</v>
      </c>
      <c r="I7" s="206" t="s">
        <v>832</v>
      </c>
      <c r="J7" s="206" t="s">
        <v>833</v>
      </c>
      <c r="K7" s="206" t="s">
        <v>834</v>
      </c>
      <c r="L7" s="206"/>
      <c r="M7" s="206" t="s">
        <v>835</v>
      </c>
      <c r="N7" s="206" t="s">
        <v>827</v>
      </c>
      <c r="O7" s="206" t="s">
        <v>828</v>
      </c>
      <c r="P7" s="206" t="s">
        <v>829</v>
      </c>
      <c r="Q7" s="206" t="s">
        <v>830</v>
      </c>
      <c r="R7" s="206" t="s">
        <v>831</v>
      </c>
      <c r="S7" s="206" t="s">
        <v>832</v>
      </c>
      <c r="T7" s="206" t="s">
        <v>833</v>
      </c>
      <c r="U7" s="206" t="s">
        <v>834</v>
      </c>
      <c r="V7" s="206" t="s">
        <v>834</v>
      </c>
    </row>
    <row r="8" spans="3:22" ht="12.75">
      <c r="C8" s="206" t="s">
        <v>388</v>
      </c>
      <c r="D8" s="206" t="s">
        <v>836</v>
      </c>
      <c r="E8" s="206" t="s">
        <v>836</v>
      </c>
      <c r="F8" s="206" t="s">
        <v>836</v>
      </c>
      <c r="G8" s="206" t="s">
        <v>837</v>
      </c>
      <c r="H8" s="206" t="s">
        <v>838</v>
      </c>
      <c r="I8" s="206" t="s">
        <v>839</v>
      </c>
      <c r="J8" s="206" t="s">
        <v>840</v>
      </c>
      <c r="K8" s="206" t="s">
        <v>826</v>
      </c>
      <c r="L8" s="206"/>
      <c r="M8" s="206" t="s">
        <v>388</v>
      </c>
      <c r="N8" s="206" t="s">
        <v>836</v>
      </c>
      <c r="O8" s="206" t="s">
        <v>836</v>
      </c>
      <c r="P8" s="206" t="s">
        <v>836</v>
      </c>
      <c r="Q8" s="206" t="s">
        <v>837</v>
      </c>
      <c r="R8" s="206" t="s">
        <v>838</v>
      </c>
      <c r="S8" s="206" t="s">
        <v>839</v>
      </c>
      <c r="T8" s="206" t="s">
        <v>840</v>
      </c>
      <c r="U8" s="206" t="s">
        <v>835</v>
      </c>
      <c r="V8" s="206" t="s">
        <v>826</v>
      </c>
    </row>
    <row r="10" spans="1:22" ht="12.75">
      <c r="A10" s="202" t="s">
        <v>446</v>
      </c>
      <c r="B10" s="203">
        <v>1</v>
      </c>
      <c r="C10">
        <v>2018</v>
      </c>
      <c r="D10" s="234">
        <v>2045079</v>
      </c>
      <c r="E10" s="234">
        <v>273000</v>
      </c>
      <c r="F10" s="234">
        <v>275000</v>
      </c>
      <c r="G10" s="234">
        <v>0</v>
      </c>
      <c r="H10" s="234">
        <v>27000</v>
      </c>
      <c r="I10" s="234">
        <v>60000</v>
      </c>
      <c r="J10" s="234">
        <v>20000</v>
      </c>
      <c r="K10" s="234">
        <f>SUM(D10:J10)</f>
        <v>2700079</v>
      </c>
      <c r="L10"/>
      <c r="M10">
        <v>2019</v>
      </c>
      <c r="N10" s="234">
        <v>2104723</v>
      </c>
      <c r="O10" s="234">
        <v>285000</v>
      </c>
      <c r="P10" s="234">
        <v>225000</v>
      </c>
      <c r="Q10" s="234">
        <v>0</v>
      </c>
      <c r="R10" s="234">
        <v>40000</v>
      </c>
      <c r="S10" s="234">
        <v>65000</v>
      </c>
      <c r="T10" s="234">
        <v>25000</v>
      </c>
      <c r="U10" s="234">
        <f>SUM(N10:T10)</f>
        <v>2744723</v>
      </c>
      <c r="V10" s="234">
        <f>SUM(N10:T10)</f>
        <v>2744723</v>
      </c>
    </row>
    <row r="11" spans="1:22" ht="12.75">
      <c r="A11" s="202" t="s">
        <v>447</v>
      </c>
      <c r="B11" s="203">
        <v>2</v>
      </c>
      <c r="C11">
        <v>2018</v>
      </c>
      <c r="D11" s="234">
        <v>3375000</v>
      </c>
      <c r="E11" s="234">
        <v>310000</v>
      </c>
      <c r="F11" s="234">
        <v>140000</v>
      </c>
      <c r="G11" s="234">
        <v>40000</v>
      </c>
      <c r="H11" s="234">
        <v>90000</v>
      </c>
      <c r="I11" s="234">
        <v>50000</v>
      </c>
      <c r="J11" s="234">
        <v>0</v>
      </c>
      <c r="K11" s="234">
        <f aca="true" t="shared" si="0" ref="K11:K74">SUM(D11:J11)</f>
        <v>4005000</v>
      </c>
      <c r="L11"/>
      <c r="M11">
        <v>2019</v>
      </c>
      <c r="N11" s="234">
        <v>3420000</v>
      </c>
      <c r="O11" s="234">
        <v>310000</v>
      </c>
      <c r="P11" s="234">
        <v>125000</v>
      </c>
      <c r="Q11" s="234">
        <v>40000</v>
      </c>
      <c r="R11" s="234">
        <v>113000</v>
      </c>
      <c r="S11" s="234">
        <v>112000</v>
      </c>
      <c r="T11" s="234">
        <v>0</v>
      </c>
      <c r="U11" s="234">
        <f aca="true" t="shared" si="1" ref="U11:U74">SUM(N11:T11)</f>
        <v>4120000</v>
      </c>
      <c r="V11" s="234">
        <f aca="true" t="shared" si="2" ref="V11:V74">SUM(N11:T11)</f>
        <v>4120000</v>
      </c>
    </row>
    <row r="12" spans="1:22" ht="12.75">
      <c r="A12" s="202" t="s">
        <v>448</v>
      </c>
      <c r="B12" s="203">
        <v>3</v>
      </c>
      <c r="C12">
        <v>2018</v>
      </c>
      <c r="D12" s="234">
        <v>975000</v>
      </c>
      <c r="E12" s="234">
        <v>0</v>
      </c>
      <c r="F12" s="234">
        <v>100000</v>
      </c>
      <c r="G12" s="234">
        <v>0</v>
      </c>
      <c r="H12" s="234">
        <v>10000</v>
      </c>
      <c r="I12" s="234">
        <v>13500</v>
      </c>
      <c r="J12" s="234">
        <v>75000</v>
      </c>
      <c r="K12" s="234">
        <f t="shared" si="0"/>
        <v>1173500</v>
      </c>
      <c r="L12"/>
      <c r="M12">
        <v>2019</v>
      </c>
      <c r="N12" s="234">
        <v>1000000</v>
      </c>
      <c r="O12" s="234">
        <v>0</v>
      </c>
      <c r="P12" s="234">
        <v>110000</v>
      </c>
      <c r="Q12" s="234">
        <v>0</v>
      </c>
      <c r="R12" s="234">
        <v>10000</v>
      </c>
      <c r="S12" s="234">
        <v>13500</v>
      </c>
      <c r="T12" s="234">
        <v>75000</v>
      </c>
      <c r="U12" s="234">
        <f t="shared" si="1"/>
        <v>1208500</v>
      </c>
      <c r="V12" s="234">
        <f t="shared" si="2"/>
        <v>1208500</v>
      </c>
    </row>
    <row r="13" spans="1:22" ht="12.75">
      <c r="A13" s="202" t="s">
        <v>449</v>
      </c>
      <c r="B13" s="203">
        <v>4</v>
      </c>
      <c r="C13">
        <v>2018</v>
      </c>
      <c r="D13" s="234">
        <v>880000</v>
      </c>
      <c r="E13" s="234">
        <v>9000</v>
      </c>
      <c r="F13" s="234">
        <v>77033</v>
      </c>
      <c r="G13" s="234">
        <v>136947</v>
      </c>
      <c r="H13" s="234">
        <v>21660</v>
      </c>
      <c r="I13" s="234">
        <v>2500</v>
      </c>
      <c r="J13" s="234">
        <v>0</v>
      </c>
      <c r="K13" s="234">
        <f t="shared" si="0"/>
        <v>1127140</v>
      </c>
      <c r="L13"/>
      <c r="M13">
        <v>2019</v>
      </c>
      <c r="N13" s="234">
        <v>944504</v>
      </c>
      <c r="O13" s="234">
        <v>15213</v>
      </c>
      <c r="P13" s="234">
        <v>95956</v>
      </c>
      <c r="Q13" s="234">
        <v>136900</v>
      </c>
      <c r="R13" s="234">
        <v>15700</v>
      </c>
      <c r="S13" s="234">
        <v>5000</v>
      </c>
      <c r="T13" s="234">
        <v>0</v>
      </c>
      <c r="U13" s="234">
        <f t="shared" si="1"/>
        <v>1213273</v>
      </c>
      <c r="V13" s="234">
        <f t="shared" si="2"/>
        <v>1213273</v>
      </c>
    </row>
    <row r="14" spans="1:22" ht="12.75">
      <c r="A14" s="202" t="s">
        <v>450</v>
      </c>
      <c r="B14" s="203">
        <v>5</v>
      </c>
      <c r="C14">
        <v>2018</v>
      </c>
      <c r="D14" s="234">
        <v>3300000</v>
      </c>
      <c r="E14" s="234">
        <v>0</v>
      </c>
      <c r="F14" s="234">
        <v>200000</v>
      </c>
      <c r="G14" s="234">
        <v>51000</v>
      </c>
      <c r="H14" s="234">
        <v>11900</v>
      </c>
      <c r="I14" s="234">
        <v>150000</v>
      </c>
      <c r="J14" s="234">
        <v>1205579</v>
      </c>
      <c r="K14" s="234">
        <f t="shared" si="0"/>
        <v>4918479</v>
      </c>
      <c r="L14"/>
      <c r="M14">
        <v>2019</v>
      </c>
      <c r="N14" s="234">
        <v>3650000</v>
      </c>
      <c r="O14" s="234">
        <v>0</v>
      </c>
      <c r="P14" s="234">
        <v>210000</v>
      </c>
      <c r="Q14" s="234">
        <v>52000</v>
      </c>
      <c r="R14" s="234">
        <v>11900</v>
      </c>
      <c r="S14" s="234">
        <v>166000</v>
      </c>
      <c r="T14" s="234">
        <v>1228050</v>
      </c>
      <c r="U14" s="234">
        <f t="shared" si="1"/>
        <v>5317950</v>
      </c>
      <c r="V14" s="234">
        <f t="shared" si="2"/>
        <v>5317950</v>
      </c>
    </row>
    <row r="15" spans="1:22" ht="12.75">
      <c r="A15" s="202" t="s">
        <v>451</v>
      </c>
      <c r="B15" s="203">
        <v>6</v>
      </c>
      <c r="C15">
        <v>2018</v>
      </c>
      <c r="D15" s="234">
        <v>80000</v>
      </c>
      <c r="E15" s="234">
        <v>0</v>
      </c>
      <c r="F15" s="234">
        <v>9500</v>
      </c>
      <c r="G15" s="234">
        <v>0</v>
      </c>
      <c r="H15" s="234">
        <v>2500</v>
      </c>
      <c r="I15" s="234">
        <v>1000</v>
      </c>
      <c r="J15" s="234">
        <v>0</v>
      </c>
      <c r="K15" s="234">
        <f t="shared" si="0"/>
        <v>93000</v>
      </c>
      <c r="L15"/>
      <c r="M15">
        <v>2019</v>
      </c>
      <c r="N15" s="234">
        <v>104000</v>
      </c>
      <c r="O15" s="234">
        <v>0</v>
      </c>
      <c r="P15" s="234">
        <v>18000</v>
      </c>
      <c r="Q15" s="234">
        <v>0</v>
      </c>
      <c r="R15" s="234">
        <v>4500</v>
      </c>
      <c r="S15" s="234">
        <v>3000</v>
      </c>
      <c r="T15" s="234">
        <v>0</v>
      </c>
      <c r="U15" s="234">
        <f t="shared" si="1"/>
        <v>129500</v>
      </c>
      <c r="V15" s="234">
        <f t="shared" si="2"/>
        <v>129500</v>
      </c>
    </row>
    <row r="16" spans="1:22" ht="12.75">
      <c r="A16" s="202" t="s">
        <v>452</v>
      </c>
      <c r="B16" s="203">
        <v>7</v>
      </c>
      <c r="C16">
        <v>2018</v>
      </c>
      <c r="D16" s="234">
        <v>2063500</v>
      </c>
      <c r="E16" s="234">
        <v>445250</v>
      </c>
      <c r="F16" s="234">
        <v>191000</v>
      </c>
      <c r="G16" s="234">
        <v>12000</v>
      </c>
      <c r="H16" s="234">
        <v>63000</v>
      </c>
      <c r="I16" s="234">
        <v>18000</v>
      </c>
      <c r="J16" s="234">
        <v>145000</v>
      </c>
      <c r="K16" s="234">
        <f t="shared" si="0"/>
        <v>2937750</v>
      </c>
      <c r="L16"/>
      <c r="M16">
        <v>2019</v>
      </c>
      <c r="N16" s="234">
        <v>2230000</v>
      </c>
      <c r="O16" s="234">
        <v>578500</v>
      </c>
      <c r="P16" s="234">
        <v>192500</v>
      </c>
      <c r="Q16" s="234">
        <v>12000</v>
      </c>
      <c r="R16" s="234">
        <v>71500</v>
      </c>
      <c r="S16" s="234">
        <v>30500</v>
      </c>
      <c r="T16" s="234">
        <v>136000</v>
      </c>
      <c r="U16" s="234">
        <f t="shared" si="1"/>
        <v>3251000</v>
      </c>
      <c r="V16" s="234">
        <f t="shared" si="2"/>
        <v>3251000</v>
      </c>
    </row>
    <row r="17" spans="1:22" ht="12.75">
      <c r="A17" s="202" t="s">
        <v>453</v>
      </c>
      <c r="B17" s="203">
        <v>8</v>
      </c>
      <c r="C17">
        <v>2018</v>
      </c>
      <c r="D17" s="234">
        <v>1720925</v>
      </c>
      <c r="E17" s="234">
        <v>677126</v>
      </c>
      <c r="F17" s="234">
        <v>188000</v>
      </c>
      <c r="G17" s="234">
        <v>948476</v>
      </c>
      <c r="H17" s="234">
        <v>97700</v>
      </c>
      <c r="I17" s="234">
        <v>70000</v>
      </c>
      <c r="J17" s="234">
        <v>224512</v>
      </c>
      <c r="K17" s="234">
        <f t="shared" si="0"/>
        <v>3926739</v>
      </c>
      <c r="L17"/>
      <c r="M17">
        <v>2019</v>
      </c>
      <c r="N17" s="234">
        <v>1875000</v>
      </c>
      <c r="O17" s="234">
        <v>687000</v>
      </c>
      <c r="P17" s="234">
        <v>197229</v>
      </c>
      <c r="Q17" s="234">
        <v>948476</v>
      </c>
      <c r="R17" s="234">
        <v>97700</v>
      </c>
      <c r="S17" s="234">
        <v>80000</v>
      </c>
      <c r="T17" s="234">
        <v>260549</v>
      </c>
      <c r="U17" s="234">
        <f t="shared" si="1"/>
        <v>4145954</v>
      </c>
      <c r="V17" s="234">
        <f t="shared" si="2"/>
        <v>4145954</v>
      </c>
    </row>
    <row r="18" spans="1:22" ht="12.75">
      <c r="A18" s="202" t="s">
        <v>454</v>
      </c>
      <c r="B18" s="203">
        <v>9</v>
      </c>
      <c r="C18">
        <v>2018</v>
      </c>
      <c r="D18" s="234">
        <v>5103600</v>
      </c>
      <c r="E18" s="234">
        <v>2107000</v>
      </c>
      <c r="F18" s="234">
        <v>416100</v>
      </c>
      <c r="G18" s="234">
        <v>382000</v>
      </c>
      <c r="H18" s="234">
        <v>236100</v>
      </c>
      <c r="I18" s="234">
        <v>75000</v>
      </c>
      <c r="J18" s="234">
        <v>0</v>
      </c>
      <c r="K18" s="234">
        <f t="shared" si="0"/>
        <v>8319800</v>
      </c>
      <c r="L18"/>
      <c r="M18">
        <v>2019</v>
      </c>
      <c r="N18" s="234">
        <v>5331697</v>
      </c>
      <c r="O18" s="234">
        <v>2250205</v>
      </c>
      <c r="P18" s="234">
        <v>326345</v>
      </c>
      <c r="Q18" s="234">
        <v>382000</v>
      </c>
      <c r="R18" s="234">
        <v>275000</v>
      </c>
      <c r="S18" s="234">
        <v>146100</v>
      </c>
      <c r="T18" s="234">
        <v>78114</v>
      </c>
      <c r="U18" s="234">
        <f t="shared" si="1"/>
        <v>8789461</v>
      </c>
      <c r="V18" s="234">
        <f t="shared" si="2"/>
        <v>8789461</v>
      </c>
    </row>
    <row r="19" spans="1:22" ht="12.75">
      <c r="A19" s="202" t="s">
        <v>455</v>
      </c>
      <c r="B19" s="203">
        <v>10</v>
      </c>
      <c r="C19">
        <v>2018</v>
      </c>
      <c r="D19" s="234">
        <v>4451000</v>
      </c>
      <c r="E19" s="234">
        <v>725000</v>
      </c>
      <c r="F19" s="234">
        <v>355000</v>
      </c>
      <c r="G19" s="234">
        <v>18000</v>
      </c>
      <c r="H19" s="234">
        <v>30000</v>
      </c>
      <c r="I19" s="234">
        <v>65000</v>
      </c>
      <c r="J19" s="234">
        <v>0</v>
      </c>
      <c r="K19" s="234">
        <f t="shared" si="0"/>
        <v>5644000</v>
      </c>
      <c r="L19"/>
      <c r="M19">
        <v>2019</v>
      </c>
      <c r="N19" s="234">
        <v>4551000</v>
      </c>
      <c r="O19" s="234">
        <v>725000</v>
      </c>
      <c r="P19" s="234">
        <v>355000</v>
      </c>
      <c r="Q19" s="234">
        <v>18000</v>
      </c>
      <c r="R19" s="234">
        <v>30000</v>
      </c>
      <c r="S19" s="234">
        <v>65000</v>
      </c>
      <c r="T19" s="234">
        <v>0</v>
      </c>
      <c r="U19" s="234">
        <f t="shared" si="1"/>
        <v>5744000</v>
      </c>
      <c r="V19" s="234">
        <f t="shared" si="2"/>
        <v>5744000</v>
      </c>
    </row>
    <row r="20" spans="1:22" ht="12.75">
      <c r="A20" s="202" t="s">
        <v>456</v>
      </c>
      <c r="B20" s="203">
        <v>11</v>
      </c>
      <c r="C20">
        <v>2018</v>
      </c>
      <c r="D20" s="234">
        <v>810000</v>
      </c>
      <c r="E20" s="234">
        <v>2700</v>
      </c>
      <c r="F20" s="234">
        <v>98800</v>
      </c>
      <c r="G20" s="234">
        <v>67637</v>
      </c>
      <c r="H20" s="234">
        <v>16000</v>
      </c>
      <c r="I20" s="234">
        <v>2500</v>
      </c>
      <c r="J20" s="234">
        <v>84480</v>
      </c>
      <c r="K20" s="234">
        <f t="shared" si="0"/>
        <v>1082117</v>
      </c>
      <c r="L20"/>
      <c r="M20">
        <v>2019</v>
      </c>
      <c r="N20" s="234">
        <v>880595</v>
      </c>
      <c r="O20" s="234">
        <v>2012</v>
      </c>
      <c r="P20" s="234">
        <v>52983</v>
      </c>
      <c r="Q20" s="234">
        <v>67637</v>
      </c>
      <c r="R20" s="234">
        <v>21850</v>
      </c>
      <c r="S20" s="234">
        <v>3900</v>
      </c>
      <c r="T20" s="234">
        <v>110000</v>
      </c>
      <c r="U20" s="234">
        <f t="shared" si="1"/>
        <v>1138977</v>
      </c>
      <c r="V20" s="234">
        <f t="shared" si="2"/>
        <v>1138977</v>
      </c>
    </row>
    <row r="21" spans="1:22" ht="12.75">
      <c r="A21" s="202" t="s">
        <v>457</v>
      </c>
      <c r="B21" s="203">
        <v>12</v>
      </c>
      <c r="C21">
        <v>2018</v>
      </c>
      <c r="D21" s="234">
        <v>430300</v>
      </c>
      <c r="E21" s="234">
        <v>0</v>
      </c>
      <c r="F21" s="234">
        <v>19200</v>
      </c>
      <c r="G21" s="234">
        <v>12000</v>
      </c>
      <c r="H21" s="234">
        <v>8000</v>
      </c>
      <c r="I21" s="234">
        <v>1500</v>
      </c>
      <c r="J21" s="234">
        <v>0</v>
      </c>
      <c r="K21" s="234">
        <f t="shared" si="0"/>
        <v>471000</v>
      </c>
      <c r="L21"/>
      <c r="M21">
        <v>2019</v>
      </c>
      <c r="N21" s="234">
        <v>400000</v>
      </c>
      <c r="O21" s="234">
        <v>0</v>
      </c>
      <c r="P21" s="234">
        <v>22500</v>
      </c>
      <c r="Q21" s="234">
        <v>12000</v>
      </c>
      <c r="R21" s="234">
        <v>8500</v>
      </c>
      <c r="S21" s="234">
        <v>2400</v>
      </c>
      <c r="T21" s="234">
        <v>0</v>
      </c>
      <c r="U21" s="234">
        <f t="shared" si="1"/>
        <v>445400</v>
      </c>
      <c r="V21" s="234">
        <f t="shared" si="2"/>
        <v>445400</v>
      </c>
    </row>
    <row r="22" spans="1:22" ht="12.75">
      <c r="A22" s="202" t="s">
        <v>458</v>
      </c>
      <c r="B22" s="203">
        <v>13</v>
      </c>
      <c r="C22">
        <v>2018</v>
      </c>
      <c r="D22" s="234">
        <v>178000</v>
      </c>
      <c r="E22" s="234">
        <v>0</v>
      </c>
      <c r="F22" s="234">
        <v>27500</v>
      </c>
      <c r="G22" s="234">
        <v>0</v>
      </c>
      <c r="H22" s="234">
        <v>2500</v>
      </c>
      <c r="I22" s="234">
        <v>2500</v>
      </c>
      <c r="J22" s="234">
        <v>1500</v>
      </c>
      <c r="K22" s="234">
        <f t="shared" si="0"/>
        <v>212000</v>
      </c>
      <c r="L22"/>
      <c r="M22">
        <v>2019</v>
      </c>
      <c r="N22" s="234">
        <v>178500</v>
      </c>
      <c r="O22" s="234">
        <v>0</v>
      </c>
      <c r="P22" s="234">
        <v>24000</v>
      </c>
      <c r="Q22" s="234">
        <v>0</v>
      </c>
      <c r="R22" s="234">
        <v>2000</v>
      </c>
      <c r="S22" s="234">
        <v>3000</v>
      </c>
      <c r="T22" s="234">
        <v>0</v>
      </c>
      <c r="U22" s="234">
        <f t="shared" si="1"/>
        <v>207500</v>
      </c>
      <c r="V22" s="234">
        <f t="shared" si="2"/>
        <v>207500</v>
      </c>
    </row>
    <row r="23" spans="1:22" ht="12.75">
      <c r="A23" s="202" t="s">
        <v>459</v>
      </c>
      <c r="B23" s="203">
        <v>14</v>
      </c>
      <c r="C23">
        <v>2018</v>
      </c>
      <c r="D23" s="234">
        <v>2450000</v>
      </c>
      <c r="E23" s="234">
        <v>220500</v>
      </c>
      <c r="F23" s="234">
        <v>210854.4</v>
      </c>
      <c r="G23" s="234">
        <v>0</v>
      </c>
      <c r="H23" s="234">
        <v>45000</v>
      </c>
      <c r="I23" s="234">
        <v>62224</v>
      </c>
      <c r="J23" s="234">
        <v>50000</v>
      </c>
      <c r="K23" s="234">
        <f t="shared" si="0"/>
        <v>3038578.4</v>
      </c>
      <c r="L23"/>
      <c r="M23">
        <v>2019</v>
      </c>
      <c r="N23" s="234">
        <v>2565000</v>
      </c>
      <c r="O23" s="234">
        <v>225000</v>
      </c>
      <c r="P23" s="234">
        <v>195000</v>
      </c>
      <c r="Q23" s="234">
        <v>0</v>
      </c>
      <c r="R23" s="234">
        <v>25000</v>
      </c>
      <c r="S23" s="234">
        <v>100000</v>
      </c>
      <c r="T23" s="234">
        <v>100000</v>
      </c>
      <c r="U23" s="234">
        <f t="shared" si="1"/>
        <v>3210000</v>
      </c>
      <c r="V23" s="234">
        <f t="shared" si="2"/>
        <v>3210000</v>
      </c>
    </row>
    <row r="24" spans="1:22" ht="12.75">
      <c r="A24" s="202" t="s">
        <v>460</v>
      </c>
      <c r="B24" s="203">
        <v>15</v>
      </c>
      <c r="C24">
        <v>2018</v>
      </c>
      <c r="D24" s="234">
        <v>1020000</v>
      </c>
      <c r="E24" s="234">
        <v>110000</v>
      </c>
      <c r="F24" s="234">
        <v>190000</v>
      </c>
      <c r="G24" s="234">
        <v>0</v>
      </c>
      <c r="H24" s="234">
        <v>20000</v>
      </c>
      <c r="I24" s="234">
        <v>10000</v>
      </c>
      <c r="J24" s="234">
        <v>0</v>
      </c>
      <c r="K24" s="234">
        <f t="shared" si="0"/>
        <v>1350000</v>
      </c>
      <c r="L24"/>
      <c r="M24">
        <v>2019</v>
      </c>
      <c r="N24" s="234">
        <v>1020000</v>
      </c>
      <c r="O24" s="234">
        <v>126000</v>
      </c>
      <c r="P24" s="234">
        <v>190000</v>
      </c>
      <c r="Q24" s="234">
        <v>0</v>
      </c>
      <c r="R24" s="234">
        <v>15000</v>
      </c>
      <c r="S24" s="234">
        <v>12000</v>
      </c>
      <c r="T24" s="234">
        <v>0</v>
      </c>
      <c r="U24" s="234">
        <f t="shared" si="1"/>
        <v>1363000</v>
      </c>
      <c r="V24" s="234">
        <f t="shared" si="2"/>
        <v>1363000</v>
      </c>
    </row>
    <row r="25" spans="1:22" ht="12.75">
      <c r="A25" s="202" t="s">
        <v>461</v>
      </c>
      <c r="B25" s="203">
        <v>16</v>
      </c>
      <c r="C25">
        <v>2018</v>
      </c>
      <c r="D25" s="234">
        <v>4867854.46</v>
      </c>
      <c r="E25" s="234">
        <v>645000</v>
      </c>
      <c r="F25" s="234">
        <v>410000</v>
      </c>
      <c r="G25" s="234">
        <v>6700</v>
      </c>
      <c r="H25" s="234">
        <v>250000</v>
      </c>
      <c r="I25" s="234">
        <v>20000</v>
      </c>
      <c r="J25" s="234">
        <v>477000</v>
      </c>
      <c r="K25" s="234">
        <f t="shared" si="0"/>
        <v>6676554.46</v>
      </c>
      <c r="L25"/>
      <c r="M25">
        <v>2019</v>
      </c>
      <c r="N25" s="234">
        <v>4900863.07</v>
      </c>
      <c r="O25" s="234">
        <v>645000</v>
      </c>
      <c r="P25" s="234">
        <v>410000</v>
      </c>
      <c r="Q25" s="234">
        <v>6700</v>
      </c>
      <c r="R25" s="234">
        <v>250000</v>
      </c>
      <c r="S25" s="234">
        <v>20000</v>
      </c>
      <c r="T25" s="234">
        <v>477000</v>
      </c>
      <c r="U25" s="234">
        <f t="shared" si="1"/>
        <v>6709563.07</v>
      </c>
      <c r="V25" s="234">
        <f t="shared" si="2"/>
        <v>6709563.07</v>
      </c>
    </row>
    <row r="26" spans="1:22" ht="12.75">
      <c r="A26" s="202" t="s">
        <v>462</v>
      </c>
      <c r="B26" s="203">
        <v>17</v>
      </c>
      <c r="C26">
        <v>2018</v>
      </c>
      <c r="D26" s="234">
        <v>2850000</v>
      </c>
      <c r="E26" s="234">
        <v>913000</v>
      </c>
      <c r="F26" s="234">
        <v>225000</v>
      </c>
      <c r="G26" s="234">
        <v>35654.5</v>
      </c>
      <c r="H26" s="234">
        <v>158000</v>
      </c>
      <c r="I26" s="234">
        <v>50000</v>
      </c>
      <c r="J26" s="234">
        <v>0</v>
      </c>
      <c r="K26" s="234">
        <f t="shared" si="0"/>
        <v>4231654.5</v>
      </c>
      <c r="L26"/>
      <c r="M26">
        <v>2019</v>
      </c>
      <c r="N26" s="234">
        <v>2905000</v>
      </c>
      <c r="O26" s="234">
        <v>1025000</v>
      </c>
      <c r="P26" s="234">
        <v>250000</v>
      </c>
      <c r="Q26" s="234">
        <v>42715.73</v>
      </c>
      <c r="R26" s="234">
        <v>145500</v>
      </c>
      <c r="S26" s="234">
        <v>75000</v>
      </c>
      <c r="T26" s="234">
        <v>0</v>
      </c>
      <c r="U26" s="234">
        <f t="shared" si="1"/>
        <v>4443215.73</v>
      </c>
      <c r="V26" s="234">
        <f t="shared" si="2"/>
        <v>4443215.73</v>
      </c>
    </row>
    <row r="27" spans="1:22" ht="12.75">
      <c r="A27" s="202" t="s">
        <v>463</v>
      </c>
      <c r="B27" s="203">
        <v>18</v>
      </c>
      <c r="C27">
        <v>2018</v>
      </c>
      <c r="D27" s="234">
        <v>1147592.59</v>
      </c>
      <c r="E27" s="234">
        <v>68376.74</v>
      </c>
      <c r="F27" s="234">
        <v>103881.23</v>
      </c>
      <c r="G27" s="234">
        <v>74039.3</v>
      </c>
      <c r="H27" s="234">
        <v>25000</v>
      </c>
      <c r="I27" s="234">
        <v>30500</v>
      </c>
      <c r="J27" s="234">
        <v>33000</v>
      </c>
      <c r="K27" s="234">
        <f t="shared" si="0"/>
        <v>1482389.86</v>
      </c>
      <c r="L27"/>
      <c r="M27">
        <v>2019</v>
      </c>
      <c r="N27" s="234">
        <v>1072723</v>
      </c>
      <c r="O27" s="234">
        <v>70000</v>
      </c>
      <c r="P27" s="234">
        <v>140000</v>
      </c>
      <c r="Q27" s="234">
        <v>73500</v>
      </c>
      <c r="R27" s="234">
        <v>25000</v>
      </c>
      <c r="S27" s="234">
        <v>150000</v>
      </c>
      <c r="T27" s="234">
        <v>35000</v>
      </c>
      <c r="U27" s="234">
        <f t="shared" si="1"/>
        <v>1566223</v>
      </c>
      <c r="V27" s="234">
        <f t="shared" si="2"/>
        <v>1566223</v>
      </c>
    </row>
    <row r="28" spans="1:22" ht="12.75">
      <c r="A28" s="202" t="s">
        <v>464</v>
      </c>
      <c r="B28" s="203">
        <v>19</v>
      </c>
      <c r="C28">
        <v>2018</v>
      </c>
      <c r="D28" s="234">
        <v>1050600</v>
      </c>
      <c r="E28" s="234">
        <v>128000</v>
      </c>
      <c r="F28" s="234">
        <v>65000</v>
      </c>
      <c r="G28" s="234">
        <v>13000</v>
      </c>
      <c r="H28" s="234">
        <v>10000</v>
      </c>
      <c r="I28" s="234">
        <v>16000</v>
      </c>
      <c r="J28" s="234">
        <v>0</v>
      </c>
      <c r="K28" s="234">
        <f t="shared" si="0"/>
        <v>1282600</v>
      </c>
      <c r="L28"/>
      <c r="M28">
        <v>2019</v>
      </c>
      <c r="N28" s="234">
        <v>1096400</v>
      </c>
      <c r="O28" s="234">
        <v>123000</v>
      </c>
      <c r="P28" s="234">
        <v>68000</v>
      </c>
      <c r="Q28" s="234">
        <v>7500</v>
      </c>
      <c r="R28" s="234">
        <v>10000</v>
      </c>
      <c r="S28" s="234">
        <v>18000</v>
      </c>
      <c r="T28" s="234">
        <v>100000</v>
      </c>
      <c r="U28" s="234">
        <f t="shared" si="1"/>
        <v>1422900</v>
      </c>
      <c r="V28" s="234">
        <f t="shared" si="2"/>
        <v>1422900</v>
      </c>
    </row>
    <row r="29" spans="1:22" ht="12.75">
      <c r="A29" s="202" t="s">
        <v>465</v>
      </c>
      <c r="B29" s="203">
        <v>20</v>
      </c>
      <c r="C29">
        <v>2018</v>
      </c>
      <c r="D29" s="234">
        <v>7034244</v>
      </c>
      <c r="E29" s="234">
        <v>2030000</v>
      </c>
      <c r="F29" s="234">
        <v>1192900</v>
      </c>
      <c r="G29" s="234">
        <v>30000</v>
      </c>
      <c r="H29" s="234">
        <v>375000</v>
      </c>
      <c r="I29" s="234">
        <v>400000</v>
      </c>
      <c r="J29" s="234">
        <v>1300000</v>
      </c>
      <c r="K29" s="234">
        <f t="shared" si="0"/>
        <v>12362144</v>
      </c>
      <c r="L29"/>
      <c r="M29">
        <v>2019</v>
      </c>
      <c r="N29" s="234">
        <v>7128259</v>
      </c>
      <c r="O29" s="234">
        <v>2030000</v>
      </c>
      <c r="P29" s="234">
        <v>1124000</v>
      </c>
      <c r="Q29" s="234">
        <v>30000</v>
      </c>
      <c r="R29" s="234">
        <v>376000</v>
      </c>
      <c r="S29" s="234">
        <v>400000</v>
      </c>
      <c r="T29" s="234">
        <v>700000</v>
      </c>
      <c r="U29" s="234">
        <f t="shared" si="1"/>
        <v>11788259</v>
      </c>
      <c r="V29" s="234">
        <f t="shared" si="2"/>
        <v>11788259</v>
      </c>
    </row>
    <row r="30" spans="1:22" ht="12.75">
      <c r="A30" s="202" t="s">
        <v>466</v>
      </c>
      <c r="B30" s="203">
        <v>21</v>
      </c>
      <c r="C30">
        <v>2018</v>
      </c>
      <c r="D30" s="234">
        <v>625000</v>
      </c>
      <c r="E30" s="234">
        <v>0</v>
      </c>
      <c r="F30" s="234">
        <v>50000</v>
      </c>
      <c r="G30" s="234">
        <v>190000</v>
      </c>
      <c r="H30" s="234">
        <v>12500</v>
      </c>
      <c r="I30" s="234">
        <v>4000</v>
      </c>
      <c r="J30" s="234">
        <v>0</v>
      </c>
      <c r="K30" s="234">
        <f t="shared" si="0"/>
        <v>881500</v>
      </c>
      <c r="L30"/>
      <c r="M30">
        <v>2019</v>
      </c>
      <c r="N30" s="234">
        <v>650000</v>
      </c>
      <c r="O30" s="234">
        <v>0</v>
      </c>
      <c r="P30" s="234">
        <v>50000</v>
      </c>
      <c r="Q30" s="234">
        <v>215085</v>
      </c>
      <c r="R30" s="234">
        <v>12500</v>
      </c>
      <c r="S30" s="234">
        <v>4000</v>
      </c>
      <c r="T30" s="234">
        <v>0</v>
      </c>
      <c r="U30" s="234">
        <f t="shared" si="1"/>
        <v>931585</v>
      </c>
      <c r="V30" s="234">
        <f t="shared" si="2"/>
        <v>931585</v>
      </c>
    </row>
    <row r="31" spans="1:22" ht="12.75">
      <c r="A31" s="202" t="s">
        <v>467</v>
      </c>
      <c r="B31" s="203">
        <v>22</v>
      </c>
      <c r="C31">
        <v>2018</v>
      </c>
      <c r="D31" s="234">
        <v>220000</v>
      </c>
      <c r="E31" s="234">
        <v>0</v>
      </c>
      <c r="F31" s="234">
        <v>77000</v>
      </c>
      <c r="G31" s="234">
        <v>5000</v>
      </c>
      <c r="H31" s="234">
        <v>11000</v>
      </c>
      <c r="I31" s="234">
        <v>4000</v>
      </c>
      <c r="J31" s="234">
        <v>0</v>
      </c>
      <c r="K31" s="234">
        <f t="shared" si="0"/>
        <v>317000</v>
      </c>
      <c r="L31"/>
      <c r="M31">
        <v>2019</v>
      </c>
      <c r="N31" s="234">
        <v>230000</v>
      </c>
      <c r="O31" s="234">
        <v>0</v>
      </c>
      <c r="P31" s="234">
        <v>100000</v>
      </c>
      <c r="Q31" s="234">
        <v>5000</v>
      </c>
      <c r="R31" s="234">
        <v>9000</v>
      </c>
      <c r="S31" s="234">
        <v>15000</v>
      </c>
      <c r="T31" s="234">
        <v>0</v>
      </c>
      <c r="U31" s="234">
        <f t="shared" si="1"/>
        <v>359000</v>
      </c>
      <c r="V31" s="234">
        <f t="shared" si="2"/>
        <v>359000</v>
      </c>
    </row>
    <row r="32" spans="1:22" ht="12.75">
      <c r="A32" s="202" t="s">
        <v>468</v>
      </c>
      <c r="B32" s="203">
        <v>23</v>
      </c>
      <c r="C32">
        <v>2018</v>
      </c>
      <c r="D32" s="234">
        <v>1850000</v>
      </c>
      <c r="E32" s="234">
        <v>1125000</v>
      </c>
      <c r="F32" s="234">
        <v>100000</v>
      </c>
      <c r="G32" s="234">
        <v>1622101</v>
      </c>
      <c r="H32" s="234">
        <v>60000</v>
      </c>
      <c r="I32" s="234">
        <v>75000</v>
      </c>
      <c r="J32" s="234">
        <v>50000</v>
      </c>
      <c r="K32" s="234">
        <f t="shared" si="0"/>
        <v>4882101</v>
      </c>
      <c r="L32"/>
      <c r="M32">
        <v>2019</v>
      </c>
      <c r="N32" s="234">
        <v>1950000</v>
      </c>
      <c r="O32" s="234">
        <v>1100000</v>
      </c>
      <c r="P32" s="234">
        <v>50000</v>
      </c>
      <c r="Q32" s="234">
        <v>1654518</v>
      </c>
      <c r="R32" s="234">
        <v>60000</v>
      </c>
      <c r="S32" s="234">
        <v>150000</v>
      </c>
      <c r="T32" s="234">
        <v>50000</v>
      </c>
      <c r="U32" s="234">
        <f t="shared" si="1"/>
        <v>5014518</v>
      </c>
      <c r="V32" s="234">
        <f t="shared" si="2"/>
        <v>5014518</v>
      </c>
    </row>
    <row r="33" spans="1:22" ht="12.75">
      <c r="A33" s="202" t="s">
        <v>469</v>
      </c>
      <c r="B33" s="203">
        <v>24</v>
      </c>
      <c r="C33">
        <v>2018</v>
      </c>
      <c r="D33" s="234">
        <v>1815000</v>
      </c>
      <c r="E33" s="234">
        <v>90000</v>
      </c>
      <c r="F33" s="234">
        <v>146500</v>
      </c>
      <c r="G33" s="234">
        <v>327000</v>
      </c>
      <c r="H33" s="234">
        <v>40200</v>
      </c>
      <c r="I33" s="234">
        <v>30000</v>
      </c>
      <c r="J33" s="234">
        <v>180000</v>
      </c>
      <c r="K33" s="234">
        <f t="shared" si="0"/>
        <v>2628700</v>
      </c>
      <c r="L33"/>
      <c r="M33">
        <v>2019</v>
      </c>
      <c r="N33" s="234">
        <v>1915000</v>
      </c>
      <c r="O33" s="234">
        <v>97000</v>
      </c>
      <c r="P33" s="234">
        <v>155000</v>
      </c>
      <c r="Q33" s="234">
        <v>328000</v>
      </c>
      <c r="R33" s="234">
        <v>40700</v>
      </c>
      <c r="S33" s="234">
        <v>50000</v>
      </c>
      <c r="T33" s="234">
        <v>185593</v>
      </c>
      <c r="U33" s="234">
        <f t="shared" si="1"/>
        <v>2771293</v>
      </c>
      <c r="V33" s="234">
        <f t="shared" si="2"/>
        <v>2771293</v>
      </c>
    </row>
    <row r="34" spans="1:22" ht="12.75">
      <c r="A34" s="202" t="s">
        <v>470</v>
      </c>
      <c r="B34" s="203">
        <v>25</v>
      </c>
      <c r="C34">
        <v>2018</v>
      </c>
      <c r="D34" s="234">
        <v>2514574</v>
      </c>
      <c r="E34" s="234">
        <v>345829</v>
      </c>
      <c r="F34" s="234">
        <v>214744</v>
      </c>
      <c r="G34" s="234">
        <v>1754</v>
      </c>
      <c r="H34" s="234">
        <v>96071</v>
      </c>
      <c r="I34" s="234">
        <v>16378</v>
      </c>
      <c r="J34" s="234">
        <v>231283</v>
      </c>
      <c r="K34" s="234">
        <f t="shared" si="0"/>
        <v>3420633</v>
      </c>
      <c r="L34"/>
      <c r="M34">
        <v>2019</v>
      </c>
      <c r="N34" s="234">
        <v>2500000</v>
      </c>
      <c r="O34" s="234">
        <v>355000</v>
      </c>
      <c r="P34" s="234">
        <v>225000</v>
      </c>
      <c r="Q34" s="234">
        <v>83971</v>
      </c>
      <c r="R34" s="234">
        <v>101400</v>
      </c>
      <c r="S34" s="234">
        <v>40000</v>
      </c>
      <c r="T34" s="234">
        <v>242928</v>
      </c>
      <c r="U34" s="234">
        <f t="shared" si="1"/>
        <v>3548299</v>
      </c>
      <c r="V34" s="234">
        <f t="shared" si="2"/>
        <v>3548299</v>
      </c>
    </row>
    <row r="35" spans="1:22" ht="12.75">
      <c r="A35" s="202" t="s">
        <v>471</v>
      </c>
      <c r="B35" s="203">
        <v>26</v>
      </c>
      <c r="C35">
        <v>2018</v>
      </c>
      <c r="D35" s="234">
        <v>3335000</v>
      </c>
      <c r="E35" s="234">
        <v>215000</v>
      </c>
      <c r="F35" s="234">
        <v>230000</v>
      </c>
      <c r="G35" s="234">
        <v>36000</v>
      </c>
      <c r="H35" s="234">
        <v>185000</v>
      </c>
      <c r="I35" s="234">
        <v>192000</v>
      </c>
      <c r="J35" s="234">
        <v>0</v>
      </c>
      <c r="K35" s="234">
        <f t="shared" si="0"/>
        <v>4193000</v>
      </c>
      <c r="L35"/>
      <c r="M35">
        <v>2019</v>
      </c>
      <c r="N35" s="234">
        <v>3199812</v>
      </c>
      <c r="O35" s="234">
        <v>200000</v>
      </c>
      <c r="P35" s="234">
        <v>200000</v>
      </c>
      <c r="Q35" s="234">
        <v>36000</v>
      </c>
      <c r="R35" s="234">
        <v>125075</v>
      </c>
      <c r="S35" s="234">
        <v>149308</v>
      </c>
      <c r="T35" s="234">
        <v>0</v>
      </c>
      <c r="U35" s="234">
        <f t="shared" si="1"/>
        <v>3910195</v>
      </c>
      <c r="V35" s="234">
        <f t="shared" si="2"/>
        <v>3910195</v>
      </c>
    </row>
    <row r="36" spans="1:22" ht="12.75">
      <c r="A36" s="202" t="s">
        <v>472</v>
      </c>
      <c r="B36" s="203">
        <v>27</v>
      </c>
      <c r="C36">
        <v>2018</v>
      </c>
      <c r="D36" s="234">
        <v>654000</v>
      </c>
      <c r="E36" s="234">
        <v>20000</v>
      </c>
      <c r="F36" s="234">
        <v>45000</v>
      </c>
      <c r="G36" s="234">
        <v>0</v>
      </c>
      <c r="H36" s="234">
        <v>10605</v>
      </c>
      <c r="I36" s="234">
        <v>8000</v>
      </c>
      <c r="J36" s="234">
        <v>0</v>
      </c>
      <c r="K36" s="234">
        <f t="shared" si="0"/>
        <v>737605</v>
      </c>
      <c r="L36"/>
      <c r="M36">
        <v>2019</v>
      </c>
      <c r="N36" s="234">
        <v>654000</v>
      </c>
      <c r="O36" s="234">
        <v>20000</v>
      </c>
      <c r="P36" s="234">
        <v>45000</v>
      </c>
      <c r="Q36" s="234">
        <v>0</v>
      </c>
      <c r="R36" s="234">
        <v>10605</v>
      </c>
      <c r="S36" s="234">
        <v>8000</v>
      </c>
      <c r="T36" s="234">
        <v>0</v>
      </c>
      <c r="U36" s="234">
        <f t="shared" si="1"/>
        <v>737605</v>
      </c>
      <c r="V36" s="234">
        <f t="shared" si="2"/>
        <v>737605</v>
      </c>
    </row>
    <row r="37" spans="1:22" ht="12.75">
      <c r="A37" s="202" t="s">
        <v>473</v>
      </c>
      <c r="B37" s="203">
        <v>28</v>
      </c>
      <c r="C37">
        <v>2018</v>
      </c>
      <c r="D37" s="234">
        <v>495535</v>
      </c>
      <c r="E37" s="234">
        <v>56940</v>
      </c>
      <c r="F37" s="234">
        <v>30490</v>
      </c>
      <c r="G37" s="234">
        <v>67520</v>
      </c>
      <c r="H37" s="234">
        <v>27640</v>
      </c>
      <c r="I37" s="234">
        <v>18795</v>
      </c>
      <c r="J37" s="234">
        <v>17148</v>
      </c>
      <c r="K37" s="234">
        <f t="shared" si="0"/>
        <v>714068</v>
      </c>
      <c r="L37"/>
      <c r="M37">
        <v>2019</v>
      </c>
      <c r="N37" s="234">
        <v>536911</v>
      </c>
      <c r="O37" s="234">
        <v>51784</v>
      </c>
      <c r="P37" s="234">
        <v>24620</v>
      </c>
      <c r="Q37" s="234">
        <v>67522</v>
      </c>
      <c r="R37" s="234">
        <v>38880</v>
      </c>
      <c r="S37" s="234">
        <v>18000</v>
      </c>
      <c r="T37" s="234">
        <v>21078</v>
      </c>
      <c r="U37" s="234">
        <f t="shared" si="1"/>
        <v>758795</v>
      </c>
      <c r="V37" s="234">
        <f t="shared" si="2"/>
        <v>758795</v>
      </c>
    </row>
    <row r="38" spans="1:22" ht="12.75">
      <c r="A38" s="202" t="s">
        <v>474</v>
      </c>
      <c r="B38" s="203">
        <v>29</v>
      </c>
      <c r="C38">
        <v>2018</v>
      </c>
      <c r="D38" s="234">
        <v>225000</v>
      </c>
      <c r="E38" s="234">
        <v>84500</v>
      </c>
      <c r="F38" s="234">
        <v>25000</v>
      </c>
      <c r="G38" s="234">
        <v>0</v>
      </c>
      <c r="H38" s="234">
        <v>20000</v>
      </c>
      <c r="I38" s="234">
        <v>2000</v>
      </c>
      <c r="J38" s="234">
        <v>5000</v>
      </c>
      <c r="K38" s="234">
        <f t="shared" si="0"/>
        <v>361500</v>
      </c>
      <c r="L38"/>
      <c r="M38">
        <v>2019</v>
      </c>
      <c r="N38" s="234">
        <v>248000</v>
      </c>
      <c r="O38" s="234">
        <v>90000</v>
      </c>
      <c r="P38" s="234">
        <v>15000</v>
      </c>
      <c r="Q38" s="234">
        <v>0</v>
      </c>
      <c r="R38" s="234">
        <v>33500</v>
      </c>
      <c r="S38" s="234">
        <v>2600</v>
      </c>
      <c r="T38" s="234">
        <v>5000</v>
      </c>
      <c r="U38" s="234">
        <f t="shared" si="1"/>
        <v>394100</v>
      </c>
      <c r="V38" s="234">
        <f t="shared" si="2"/>
        <v>394100</v>
      </c>
    </row>
    <row r="39" spans="1:22" ht="12.75">
      <c r="A39" s="202" t="s">
        <v>475</v>
      </c>
      <c r="B39" s="203">
        <v>30</v>
      </c>
      <c r="C39">
        <v>2018</v>
      </c>
      <c r="D39" s="234">
        <v>4500000</v>
      </c>
      <c r="E39" s="234">
        <v>815000</v>
      </c>
      <c r="F39" s="234">
        <v>357050</v>
      </c>
      <c r="G39" s="234">
        <v>186667</v>
      </c>
      <c r="H39" s="234">
        <v>53300</v>
      </c>
      <c r="I39" s="234">
        <v>71050</v>
      </c>
      <c r="J39" s="234">
        <v>800000</v>
      </c>
      <c r="K39" s="234">
        <f t="shared" si="0"/>
        <v>6783067</v>
      </c>
      <c r="L39"/>
      <c r="M39">
        <v>2019</v>
      </c>
      <c r="N39" s="234">
        <v>4725000</v>
      </c>
      <c r="O39" s="234">
        <v>870000</v>
      </c>
      <c r="P39" s="234">
        <v>320050</v>
      </c>
      <c r="Q39" s="234">
        <v>236667</v>
      </c>
      <c r="R39" s="234">
        <v>85200</v>
      </c>
      <c r="S39" s="234">
        <v>75000</v>
      </c>
      <c r="T39" s="234">
        <v>820000</v>
      </c>
      <c r="U39" s="234">
        <f t="shared" si="1"/>
        <v>7131917</v>
      </c>
      <c r="V39" s="234">
        <f t="shared" si="2"/>
        <v>7131917</v>
      </c>
    </row>
    <row r="40" spans="1:22" ht="12.75">
      <c r="A40" s="202" t="s">
        <v>476</v>
      </c>
      <c r="B40" s="203">
        <v>31</v>
      </c>
      <c r="C40">
        <v>2018</v>
      </c>
      <c r="D40" s="234">
        <v>5900000</v>
      </c>
      <c r="E40" s="234">
        <v>1500000</v>
      </c>
      <c r="F40" s="234">
        <v>350000</v>
      </c>
      <c r="G40" s="234">
        <v>38000</v>
      </c>
      <c r="H40" s="234">
        <v>125000</v>
      </c>
      <c r="I40" s="234">
        <v>200000</v>
      </c>
      <c r="J40" s="234">
        <v>150000</v>
      </c>
      <c r="K40" s="234">
        <f t="shared" si="0"/>
        <v>8263000</v>
      </c>
      <c r="L40"/>
      <c r="M40">
        <v>2019</v>
      </c>
      <c r="N40" s="234">
        <v>6300000</v>
      </c>
      <c r="O40" s="234">
        <v>1500000</v>
      </c>
      <c r="P40" s="234">
        <v>350000</v>
      </c>
      <c r="Q40" s="234">
        <v>40000</v>
      </c>
      <c r="R40" s="234">
        <v>125000</v>
      </c>
      <c r="S40" s="234">
        <v>225000</v>
      </c>
      <c r="T40" s="234">
        <v>125000</v>
      </c>
      <c r="U40" s="234">
        <f t="shared" si="1"/>
        <v>8665000</v>
      </c>
      <c r="V40" s="234">
        <f t="shared" si="2"/>
        <v>8665000</v>
      </c>
    </row>
    <row r="41" spans="1:22" ht="12.75">
      <c r="A41" s="202" t="s">
        <v>477</v>
      </c>
      <c r="B41" s="203">
        <v>32</v>
      </c>
      <c r="C41">
        <v>2018</v>
      </c>
      <c r="D41" s="234">
        <v>920000</v>
      </c>
      <c r="E41" s="234">
        <v>30000</v>
      </c>
      <c r="F41" s="234">
        <v>100000</v>
      </c>
      <c r="G41" s="234">
        <v>12000</v>
      </c>
      <c r="H41" s="234">
        <v>35000</v>
      </c>
      <c r="I41" s="234">
        <v>8000</v>
      </c>
      <c r="J41" s="234">
        <v>0</v>
      </c>
      <c r="K41" s="234">
        <f t="shared" si="0"/>
        <v>1105000</v>
      </c>
      <c r="L41"/>
      <c r="M41">
        <v>2019</v>
      </c>
      <c r="N41" s="234">
        <v>975000</v>
      </c>
      <c r="O41" s="234">
        <v>30000</v>
      </c>
      <c r="P41" s="234">
        <v>100000</v>
      </c>
      <c r="Q41" s="234">
        <v>12000</v>
      </c>
      <c r="R41" s="234">
        <v>35000</v>
      </c>
      <c r="S41" s="234">
        <v>8000</v>
      </c>
      <c r="T41" s="234">
        <v>0</v>
      </c>
      <c r="U41" s="234">
        <f t="shared" si="1"/>
        <v>1160000</v>
      </c>
      <c r="V41" s="234">
        <f t="shared" si="2"/>
        <v>1160000</v>
      </c>
    </row>
    <row r="42" spans="1:22" ht="12.75">
      <c r="A42" s="202" t="s">
        <v>478</v>
      </c>
      <c r="B42" s="203">
        <v>33</v>
      </c>
      <c r="C42">
        <v>2018</v>
      </c>
      <c r="D42" s="234">
        <v>150000</v>
      </c>
      <c r="E42" s="234">
        <v>35000</v>
      </c>
      <c r="F42" s="234">
        <v>20000</v>
      </c>
      <c r="G42" s="234">
        <v>230000</v>
      </c>
      <c r="H42" s="234">
        <v>2000</v>
      </c>
      <c r="I42" s="234">
        <v>1400</v>
      </c>
      <c r="J42" s="234">
        <v>0</v>
      </c>
      <c r="K42" s="234">
        <f t="shared" si="0"/>
        <v>438400</v>
      </c>
      <c r="L42"/>
      <c r="M42">
        <v>2019</v>
      </c>
      <c r="N42" s="234">
        <v>150000</v>
      </c>
      <c r="O42" s="234">
        <v>30000</v>
      </c>
      <c r="P42" s="234">
        <v>35000</v>
      </c>
      <c r="Q42" s="234">
        <v>220000</v>
      </c>
      <c r="R42" s="234">
        <v>500</v>
      </c>
      <c r="S42" s="234">
        <v>2300</v>
      </c>
      <c r="T42" s="234">
        <v>0</v>
      </c>
      <c r="U42" s="234">
        <f t="shared" si="1"/>
        <v>437800</v>
      </c>
      <c r="V42" s="234">
        <f t="shared" si="2"/>
        <v>437800</v>
      </c>
    </row>
    <row r="43" spans="1:22" ht="12.75">
      <c r="A43" s="202" t="s">
        <v>479</v>
      </c>
      <c r="B43" s="203">
        <v>34</v>
      </c>
      <c r="C43">
        <v>2018</v>
      </c>
      <c r="D43" s="234">
        <v>850000</v>
      </c>
      <c r="E43" s="234">
        <v>9000</v>
      </c>
      <c r="F43" s="234">
        <v>50000</v>
      </c>
      <c r="G43" s="234">
        <v>0</v>
      </c>
      <c r="H43" s="234">
        <v>40000</v>
      </c>
      <c r="I43" s="234">
        <v>9000</v>
      </c>
      <c r="J43" s="234">
        <v>0</v>
      </c>
      <c r="K43" s="234">
        <f t="shared" si="0"/>
        <v>958000</v>
      </c>
      <c r="L43"/>
      <c r="M43">
        <v>2019</v>
      </c>
      <c r="N43" s="234">
        <v>865438</v>
      </c>
      <c r="O43" s="234">
        <v>10000</v>
      </c>
      <c r="P43" s="234">
        <v>50000</v>
      </c>
      <c r="Q43" s="234">
        <v>0</v>
      </c>
      <c r="R43" s="234">
        <v>40000</v>
      </c>
      <c r="S43" s="234">
        <v>10000</v>
      </c>
      <c r="T43" s="234">
        <v>0</v>
      </c>
      <c r="U43" s="234">
        <f t="shared" si="1"/>
        <v>975438</v>
      </c>
      <c r="V43" s="234">
        <f t="shared" si="2"/>
        <v>975438</v>
      </c>
    </row>
    <row r="44" spans="1:22" ht="12.75">
      <c r="A44" s="202" t="s">
        <v>480</v>
      </c>
      <c r="B44" s="203">
        <v>35</v>
      </c>
      <c r="C44">
        <v>2018</v>
      </c>
      <c r="D44" s="234">
        <v>52040000</v>
      </c>
      <c r="E44" s="234">
        <v>146550982.20999998</v>
      </c>
      <c r="F44" s="234">
        <v>7505000</v>
      </c>
      <c r="G44" s="234">
        <v>67998020</v>
      </c>
      <c r="H44" s="234">
        <v>63720751</v>
      </c>
      <c r="I44" s="234">
        <v>2000000</v>
      </c>
      <c r="J44" s="234">
        <v>7517335</v>
      </c>
      <c r="K44" s="234">
        <f t="shared" si="0"/>
        <v>347332088.21</v>
      </c>
      <c r="L44"/>
      <c r="M44">
        <v>2019</v>
      </c>
      <c r="N44" s="234">
        <v>52040000</v>
      </c>
      <c r="O44" s="234">
        <v>149250000</v>
      </c>
      <c r="P44" s="234">
        <v>9005000</v>
      </c>
      <c r="Q44" s="234">
        <v>63016158</v>
      </c>
      <c r="R44" s="234">
        <v>68745000</v>
      </c>
      <c r="S44" s="234">
        <v>5000000</v>
      </c>
      <c r="T44" s="234">
        <v>7767338</v>
      </c>
      <c r="U44" s="234">
        <f t="shared" si="1"/>
        <v>354823496</v>
      </c>
      <c r="V44" s="234">
        <f t="shared" si="2"/>
        <v>354823496</v>
      </c>
    </row>
    <row r="45" spans="1:22" ht="12.75">
      <c r="A45" s="202" t="s">
        <v>481</v>
      </c>
      <c r="B45" s="203">
        <v>36</v>
      </c>
      <c r="C45">
        <v>2018</v>
      </c>
      <c r="D45" s="234">
        <v>2649966.67</v>
      </c>
      <c r="E45" s="234">
        <v>500000</v>
      </c>
      <c r="F45" s="234">
        <v>225000</v>
      </c>
      <c r="G45" s="234">
        <v>20000</v>
      </c>
      <c r="H45" s="234">
        <v>125000</v>
      </c>
      <c r="I45" s="234">
        <v>39709</v>
      </c>
      <c r="J45" s="234">
        <v>670000</v>
      </c>
      <c r="K45" s="234">
        <f t="shared" si="0"/>
        <v>4229675.67</v>
      </c>
      <c r="L45"/>
      <c r="M45">
        <v>2019</v>
      </c>
      <c r="N45" s="234">
        <v>2850000</v>
      </c>
      <c r="O45" s="234">
        <v>525000</v>
      </c>
      <c r="P45" s="234">
        <v>196791</v>
      </c>
      <c r="Q45" s="234">
        <v>20000</v>
      </c>
      <c r="R45" s="234">
        <v>125000</v>
      </c>
      <c r="S45" s="234">
        <v>46000</v>
      </c>
      <c r="T45" s="234">
        <v>649000</v>
      </c>
      <c r="U45" s="234">
        <f t="shared" si="1"/>
        <v>4411791</v>
      </c>
      <c r="V45" s="234">
        <f t="shared" si="2"/>
        <v>4411791</v>
      </c>
    </row>
    <row r="46" spans="1:22" ht="12.75">
      <c r="A46" s="202" t="s">
        <v>482</v>
      </c>
      <c r="B46" s="203">
        <v>37</v>
      </c>
      <c r="C46">
        <v>2018</v>
      </c>
      <c r="D46" s="234">
        <v>785000</v>
      </c>
      <c r="E46" s="234">
        <v>155000</v>
      </c>
      <c r="F46" s="234">
        <v>20000</v>
      </c>
      <c r="G46" s="234">
        <v>65000</v>
      </c>
      <c r="H46" s="234">
        <v>33000</v>
      </c>
      <c r="I46" s="234">
        <v>5500</v>
      </c>
      <c r="J46" s="234">
        <v>37000</v>
      </c>
      <c r="K46" s="234">
        <f t="shared" si="0"/>
        <v>1100500</v>
      </c>
      <c r="L46"/>
      <c r="M46">
        <v>2019</v>
      </c>
      <c r="N46" s="234">
        <v>800000</v>
      </c>
      <c r="O46" s="234">
        <v>127500</v>
      </c>
      <c r="P46" s="234">
        <v>40000</v>
      </c>
      <c r="Q46" s="234">
        <v>0</v>
      </c>
      <c r="R46" s="234">
        <v>28500</v>
      </c>
      <c r="S46" s="234">
        <v>8000</v>
      </c>
      <c r="T46" s="234">
        <v>23000</v>
      </c>
      <c r="U46" s="234">
        <f t="shared" si="1"/>
        <v>1027000</v>
      </c>
      <c r="V46" s="234">
        <f t="shared" si="2"/>
        <v>1027000</v>
      </c>
    </row>
    <row r="47" spans="1:22" ht="12.75">
      <c r="A47" s="202" t="s">
        <v>483</v>
      </c>
      <c r="B47" s="203">
        <v>38</v>
      </c>
      <c r="C47">
        <v>2018</v>
      </c>
      <c r="D47" s="234">
        <v>1470000</v>
      </c>
      <c r="E47" s="234">
        <v>0</v>
      </c>
      <c r="F47" s="234">
        <v>70000</v>
      </c>
      <c r="G47" s="234">
        <v>0</v>
      </c>
      <c r="H47" s="234">
        <v>45000</v>
      </c>
      <c r="I47" s="234">
        <v>50000</v>
      </c>
      <c r="J47" s="234">
        <v>0</v>
      </c>
      <c r="K47" s="234">
        <f t="shared" si="0"/>
        <v>1635000</v>
      </c>
      <c r="L47"/>
      <c r="M47">
        <v>2019</v>
      </c>
      <c r="N47" s="234">
        <v>1650000</v>
      </c>
      <c r="O47" s="234">
        <v>0</v>
      </c>
      <c r="P47" s="234">
        <v>72000</v>
      </c>
      <c r="Q47" s="234">
        <v>0</v>
      </c>
      <c r="R47" s="234">
        <v>50000</v>
      </c>
      <c r="S47" s="234">
        <v>95000</v>
      </c>
      <c r="T47" s="234">
        <v>0</v>
      </c>
      <c r="U47" s="234">
        <f t="shared" si="1"/>
        <v>1867000</v>
      </c>
      <c r="V47" s="234">
        <f t="shared" si="2"/>
        <v>1867000</v>
      </c>
    </row>
    <row r="48" spans="1:22" ht="12.75">
      <c r="A48" s="202" t="s">
        <v>484</v>
      </c>
      <c r="B48" s="203">
        <v>39</v>
      </c>
      <c r="C48">
        <v>2018</v>
      </c>
      <c r="D48" s="234">
        <v>996000</v>
      </c>
      <c r="E48" s="234">
        <v>0</v>
      </c>
      <c r="F48" s="234">
        <v>32000</v>
      </c>
      <c r="G48" s="234">
        <v>595000</v>
      </c>
      <c r="H48" s="234">
        <v>13000</v>
      </c>
      <c r="I48" s="234">
        <v>5000</v>
      </c>
      <c r="J48" s="234">
        <v>75000</v>
      </c>
      <c r="K48" s="234">
        <f t="shared" si="0"/>
        <v>1716000</v>
      </c>
      <c r="L48"/>
      <c r="M48">
        <v>2019</v>
      </c>
      <c r="N48" s="234">
        <v>1096000</v>
      </c>
      <c r="O48" s="234">
        <v>0</v>
      </c>
      <c r="P48" s="234">
        <v>32000</v>
      </c>
      <c r="Q48" s="234">
        <v>595000</v>
      </c>
      <c r="R48" s="234">
        <v>13000</v>
      </c>
      <c r="S48" s="234">
        <v>5000</v>
      </c>
      <c r="T48" s="234">
        <v>100000</v>
      </c>
      <c r="U48" s="234">
        <f t="shared" si="1"/>
        <v>1841000</v>
      </c>
      <c r="V48" s="234">
        <f t="shared" si="2"/>
        <v>1841000</v>
      </c>
    </row>
    <row r="49" spans="1:22" ht="12.75">
      <c r="A49" s="202" t="s">
        <v>485</v>
      </c>
      <c r="B49" s="203">
        <v>40</v>
      </c>
      <c r="C49">
        <v>2018</v>
      </c>
      <c r="D49" s="234">
        <v>6310000</v>
      </c>
      <c r="E49" s="234">
        <v>2711000</v>
      </c>
      <c r="F49" s="234">
        <v>295000</v>
      </c>
      <c r="G49" s="234">
        <v>2400000</v>
      </c>
      <c r="H49" s="234">
        <v>92000</v>
      </c>
      <c r="I49" s="234">
        <v>279000</v>
      </c>
      <c r="J49" s="234">
        <v>1113000</v>
      </c>
      <c r="K49" s="234">
        <f t="shared" si="0"/>
        <v>13200000</v>
      </c>
      <c r="L49"/>
      <c r="M49">
        <v>2019</v>
      </c>
      <c r="N49" s="234">
        <v>6613000</v>
      </c>
      <c r="O49" s="234">
        <v>2793000</v>
      </c>
      <c r="P49" s="234">
        <v>318000</v>
      </c>
      <c r="Q49" s="234">
        <v>2572000</v>
      </c>
      <c r="R49" s="234">
        <v>97000</v>
      </c>
      <c r="S49" s="234">
        <v>920000</v>
      </c>
      <c r="T49" s="234">
        <v>1511000</v>
      </c>
      <c r="U49" s="234">
        <f t="shared" si="1"/>
        <v>14824000</v>
      </c>
      <c r="V49" s="234">
        <f t="shared" si="2"/>
        <v>14824000</v>
      </c>
    </row>
    <row r="50" spans="1:22" ht="12.75">
      <c r="A50" s="202" t="s">
        <v>486</v>
      </c>
      <c r="B50" s="203">
        <v>41</v>
      </c>
      <c r="C50">
        <v>2018</v>
      </c>
      <c r="D50" s="234">
        <v>1485800</v>
      </c>
      <c r="E50" s="234">
        <v>1334125</v>
      </c>
      <c r="F50" s="234">
        <v>160210</v>
      </c>
      <c r="G50" s="234">
        <v>6875</v>
      </c>
      <c r="H50" s="234">
        <v>27055</v>
      </c>
      <c r="I50" s="234">
        <v>46800</v>
      </c>
      <c r="J50" s="234">
        <v>70110</v>
      </c>
      <c r="K50" s="234">
        <f t="shared" si="0"/>
        <v>3130975</v>
      </c>
      <c r="L50"/>
      <c r="M50">
        <v>2019</v>
      </c>
      <c r="N50" s="234">
        <v>1651000</v>
      </c>
      <c r="O50" s="234">
        <v>1339200</v>
      </c>
      <c r="P50" s="234">
        <v>218000</v>
      </c>
      <c r="Q50" s="234">
        <v>7000</v>
      </c>
      <c r="R50" s="234">
        <v>28200</v>
      </c>
      <c r="S50" s="234">
        <v>113784</v>
      </c>
      <c r="T50" s="234">
        <v>68500</v>
      </c>
      <c r="U50" s="234">
        <f t="shared" si="1"/>
        <v>3425684</v>
      </c>
      <c r="V50" s="234">
        <f t="shared" si="2"/>
        <v>3425684</v>
      </c>
    </row>
    <row r="51" spans="1:22" ht="12.75">
      <c r="A51" s="202" t="s">
        <v>487</v>
      </c>
      <c r="B51" s="203">
        <v>42</v>
      </c>
      <c r="C51">
        <v>2018</v>
      </c>
      <c r="D51" s="234">
        <v>3264801.46</v>
      </c>
      <c r="E51" s="234">
        <v>356302.37</v>
      </c>
      <c r="F51" s="234">
        <v>299023</v>
      </c>
      <c r="G51" s="234">
        <v>5121</v>
      </c>
      <c r="H51" s="234">
        <v>33598.42</v>
      </c>
      <c r="I51" s="234">
        <v>10391</v>
      </c>
      <c r="J51" s="234">
        <v>0</v>
      </c>
      <c r="K51" s="234">
        <f t="shared" si="0"/>
        <v>3969237.25</v>
      </c>
      <c r="L51"/>
      <c r="M51">
        <v>2019</v>
      </c>
      <c r="N51" s="234">
        <v>3359518</v>
      </c>
      <c r="O51" s="234">
        <v>500000</v>
      </c>
      <c r="P51" s="234">
        <v>226143</v>
      </c>
      <c r="Q51" s="234">
        <v>5121</v>
      </c>
      <c r="R51" s="234">
        <v>20000</v>
      </c>
      <c r="S51" s="234">
        <v>20000</v>
      </c>
      <c r="T51" s="234">
        <v>0</v>
      </c>
      <c r="U51" s="234">
        <f t="shared" si="1"/>
        <v>4130782</v>
      </c>
      <c r="V51" s="234">
        <f t="shared" si="2"/>
        <v>4130782</v>
      </c>
    </row>
    <row r="52" spans="1:22" ht="12.75">
      <c r="A52" s="202" t="s">
        <v>488</v>
      </c>
      <c r="B52" s="203">
        <v>43</v>
      </c>
      <c r="C52">
        <v>2018</v>
      </c>
      <c r="D52" s="234">
        <v>500000</v>
      </c>
      <c r="E52" s="234">
        <v>4400</v>
      </c>
      <c r="F52" s="234">
        <v>55000</v>
      </c>
      <c r="G52" s="234">
        <v>2500</v>
      </c>
      <c r="H52" s="234">
        <v>1525</v>
      </c>
      <c r="I52" s="234">
        <v>8000</v>
      </c>
      <c r="J52" s="234">
        <v>82600</v>
      </c>
      <c r="K52" s="234">
        <f t="shared" si="0"/>
        <v>654025</v>
      </c>
      <c r="L52"/>
      <c r="M52">
        <v>2019</v>
      </c>
      <c r="N52" s="234">
        <v>532394.48</v>
      </c>
      <c r="O52" s="234">
        <v>2172</v>
      </c>
      <c r="P52" s="234">
        <v>60000</v>
      </c>
      <c r="Q52" s="234">
        <v>2628</v>
      </c>
      <c r="R52" s="234">
        <v>2200</v>
      </c>
      <c r="S52" s="234">
        <v>9000</v>
      </c>
      <c r="T52" s="234">
        <v>60000</v>
      </c>
      <c r="U52" s="234">
        <f t="shared" si="1"/>
        <v>668394.48</v>
      </c>
      <c r="V52" s="234">
        <f t="shared" si="2"/>
        <v>668394.48</v>
      </c>
    </row>
    <row r="53" spans="1:22" ht="12.75">
      <c r="A53" s="202" t="s">
        <v>489</v>
      </c>
      <c r="B53" s="203">
        <v>44</v>
      </c>
      <c r="C53">
        <v>2018</v>
      </c>
      <c r="D53" s="234">
        <v>7645800</v>
      </c>
      <c r="E53" s="234">
        <v>1818000</v>
      </c>
      <c r="F53" s="234">
        <v>1671700</v>
      </c>
      <c r="G53" s="234">
        <v>151200</v>
      </c>
      <c r="H53" s="234">
        <v>430400</v>
      </c>
      <c r="I53" s="234">
        <v>201200</v>
      </c>
      <c r="J53" s="234">
        <v>1665393</v>
      </c>
      <c r="K53" s="234">
        <f t="shared" si="0"/>
        <v>13583693</v>
      </c>
      <c r="L53"/>
      <c r="M53">
        <v>2019</v>
      </c>
      <c r="N53" s="234">
        <v>8330000</v>
      </c>
      <c r="O53" s="234">
        <v>2090000</v>
      </c>
      <c r="P53" s="234">
        <v>1845000</v>
      </c>
      <c r="Q53" s="234">
        <v>165000</v>
      </c>
      <c r="R53" s="234">
        <v>250000</v>
      </c>
      <c r="S53" s="234">
        <v>480000</v>
      </c>
      <c r="T53" s="234">
        <v>1705000</v>
      </c>
      <c r="U53" s="234">
        <f t="shared" si="1"/>
        <v>14865000</v>
      </c>
      <c r="V53" s="234">
        <f t="shared" si="2"/>
        <v>14865000</v>
      </c>
    </row>
    <row r="54" spans="1:22" ht="12.75">
      <c r="A54" s="202" t="s">
        <v>490</v>
      </c>
      <c r="B54" s="203">
        <v>45</v>
      </c>
      <c r="C54">
        <v>2018</v>
      </c>
      <c r="D54" s="234">
        <v>360899</v>
      </c>
      <c r="E54" s="234">
        <v>0</v>
      </c>
      <c r="F54" s="234">
        <v>45000</v>
      </c>
      <c r="G54" s="234">
        <v>5000</v>
      </c>
      <c r="H54" s="234">
        <v>3000</v>
      </c>
      <c r="I54" s="234">
        <v>3000</v>
      </c>
      <c r="J54" s="234">
        <v>20205.17</v>
      </c>
      <c r="K54" s="234">
        <f t="shared" si="0"/>
        <v>437104.17</v>
      </c>
      <c r="L54"/>
      <c r="M54">
        <v>2019</v>
      </c>
      <c r="N54" s="234">
        <v>479361.72</v>
      </c>
      <c r="O54" s="234">
        <v>0</v>
      </c>
      <c r="P54" s="234">
        <v>58725.95</v>
      </c>
      <c r="Q54" s="234">
        <v>5000</v>
      </c>
      <c r="R54" s="234">
        <v>4134</v>
      </c>
      <c r="S54" s="234">
        <v>4500</v>
      </c>
      <c r="T54" s="234">
        <v>18038.28</v>
      </c>
      <c r="U54" s="234">
        <f t="shared" si="1"/>
        <v>569759.95</v>
      </c>
      <c r="V54" s="234">
        <f t="shared" si="2"/>
        <v>569759.95</v>
      </c>
    </row>
    <row r="55" spans="1:22" ht="12.75">
      <c r="A55" s="202" t="s">
        <v>491</v>
      </c>
      <c r="B55" s="203">
        <v>46</v>
      </c>
      <c r="C55">
        <v>2018</v>
      </c>
      <c r="D55" s="234">
        <v>5610000</v>
      </c>
      <c r="E55" s="234">
        <v>2805910</v>
      </c>
      <c r="F55" s="234">
        <v>500250</v>
      </c>
      <c r="G55" s="234">
        <v>916800</v>
      </c>
      <c r="H55" s="234">
        <v>4107000</v>
      </c>
      <c r="I55" s="234">
        <v>230625</v>
      </c>
      <c r="J55" s="234">
        <v>1284300</v>
      </c>
      <c r="K55" s="234">
        <f t="shared" si="0"/>
        <v>15454885</v>
      </c>
      <c r="L55"/>
      <c r="M55">
        <v>2019</v>
      </c>
      <c r="N55" s="234">
        <v>6022200</v>
      </c>
      <c r="O55" s="234">
        <v>2972410</v>
      </c>
      <c r="P55" s="234">
        <v>512806</v>
      </c>
      <c r="Q55" s="234">
        <v>983636</v>
      </c>
      <c r="R55" s="234">
        <v>3592000</v>
      </c>
      <c r="S55" s="234">
        <v>436391</v>
      </c>
      <c r="T55" s="234">
        <v>1157379</v>
      </c>
      <c r="U55" s="234">
        <f t="shared" si="1"/>
        <v>15676822</v>
      </c>
      <c r="V55" s="234">
        <f t="shared" si="2"/>
        <v>15676822</v>
      </c>
    </row>
    <row r="56" spans="1:22" ht="12.75">
      <c r="A56" s="202" t="s">
        <v>492</v>
      </c>
      <c r="B56" s="203">
        <v>47</v>
      </c>
      <c r="C56">
        <v>2018</v>
      </c>
      <c r="D56" s="234">
        <v>170000</v>
      </c>
      <c r="E56" s="234">
        <v>0</v>
      </c>
      <c r="F56" s="234">
        <v>15000</v>
      </c>
      <c r="G56" s="234">
        <v>0</v>
      </c>
      <c r="H56" s="234">
        <v>3000</v>
      </c>
      <c r="I56" s="234">
        <v>1500</v>
      </c>
      <c r="J56" s="234">
        <v>0</v>
      </c>
      <c r="K56" s="234">
        <f t="shared" si="0"/>
        <v>189500</v>
      </c>
      <c r="L56"/>
      <c r="M56">
        <v>2019</v>
      </c>
      <c r="N56" s="234">
        <v>170000</v>
      </c>
      <c r="O56" s="234">
        <v>0</v>
      </c>
      <c r="P56" s="234">
        <v>15000</v>
      </c>
      <c r="Q56" s="234">
        <v>0</v>
      </c>
      <c r="R56" s="234">
        <v>3000</v>
      </c>
      <c r="S56" s="234">
        <v>1500</v>
      </c>
      <c r="T56" s="234">
        <v>0</v>
      </c>
      <c r="U56" s="234">
        <f t="shared" si="1"/>
        <v>189500</v>
      </c>
      <c r="V56" s="234">
        <f t="shared" si="2"/>
        <v>189500</v>
      </c>
    </row>
    <row r="57" spans="1:22" ht="12.75">
      <c r="A57" s="202" t="s">
        <v>493</v>
      </c>
      <c r="B57" s="203">
        <v>48</v>
      </c>
      <c r="C57">
        <v>2018</v>
      </c>
      <c r="D57" s="234">
        <v>3810404.88</v>
      </c>
      <c r="E57" s="234">
        <v>4225000</v>
      </c>
      <c r="F57" s="234">
        <v>375000</v>
      </c>
      <c r="G57" s="234">
        <v>520000</v>
      </c>
      <c r="H57" s="234">
        <v>25000</v>
      </c>
      <c r="I57" s="234">
        <v>225000</v>
      </c>
      <c r="J57" s="234">
        <v>210000</v>
      </c>
      <c r="K57" s="234">
        <f t="shared" si="0"/>
        <v>9390404.879999999</v>
      </c>
      <c r="L57"/>
      <c r="M57">
        <v>2019</v>
      </c>
      <c r="N57" s="234">
        <v>3933515.34</v>
      </c>
      <c r="O57" s="234">
        <v>4275000</v>
      </c>
      <c r="P57" s="234">
        <v>400000</v>
      </c>
      <c r="Q57" s="234">
        <v>520000</v>
      </c>
      <c r="R57" s="234">
        <v>25000</v>
      </c>
      <c r="S57" s="234">
        <v>250000</v>
      </c>
      <c r="T57" s="234">
        <v>210000</v>
      </c>
      <c r="U57" s="234">
        <f t="shared" si="1"/>
        <v>9613515.34</v>
      </c>
      <c r="V57" s="234">
        <f t="shared" si="2"/>
        <v>9613515.34</v>
      </c>
    </row>
    <row r="58" spans="1:22" ht="12.75">
      <c r="A58" s="202" t="s">
        <v>494</v>
      </c>
      <c r="B58" s="203">
        <v>49</v>
      </c>
      <c r="C58">
        <v>2018</v>
      </c>
      <c r="D58" s="234">
        <v>7200000</v>
      </c>
      <c r="E58" s="234">
        <v>19262500</v>
      </c>
      <c r="F58" s="234">
        <v>700000</v>
      </c>
      <c r="G58" s="234">
        <v>6950000</v>
      </c>
      <c r="H58" s="234">
        <v>11810535</v>
      </c>
      <c r="I58" s="234">
        <v>1810000</v>
      </c>
      <c r="J58" s="234">
        <v>1000000</v>
      </c>
      <c r="K58" s="234">
        <f t="shared" si="0"/>
        <v>48733035</v>
      </c>
      <c r="L58"/>
      <c r="M58">
        <v>2019</v>
      </c>
      <c r="N58" s="234">
        <v>7200000</v>
      </c>
      <c r="O58" s="234">
        <v>20012500</v>
      </c>
      <c r="P58" s="234">
        <v>550000</v>
      </c>
      <c r="Q58" s="234">
        <v>7100000</v>
      </c>
      <c r="R58" s="234">
        <v>11343735</v>
      </c>
      <c r="S58" s="234">
        <v>2810000</v>
      </c>
      <c r="T58" s="234">
        <v>1000000</v>
      </c>
      <c r="U58" s="234">
        <f t="shared" si="1"/>
        <v>50016235</v>
      </c>
      <c r="V58" s="234">
        <f t="shared" si="2"/>
        <v>50016235</v>
      </c>
    </row>
    <row r="59" spans="1:22" ht="12.75">
      <c r="A59" s="202" t="s">
        <v>495</v>
      </c>
      <c r="B59" s="203">
        <v>50</v>
      </c>
      <c r="C59">
        <v>2018</v>
      </c>
      <c r="D59" s="234">
        <v>3865000</v>
      </c>
      <c r="E59" s="234">
        <v>550000</v>
      </c>
      <c r="F59" s="234">
        <v>300000</v>
      </c>
      <c r="G59" s="234">
        <v>236816</v>
      </c>
      <c r="H59" s="234">
        <v>80000</v>
      </c>
      <c r="I59" s="234">
        <v>100000</v>
      </c>
      <c r="J59" s="234">
        <v>125000</v>
      </c>
      <c r="K59" s="234">
        <f t="shared" si="0"/>
        <v>5256816</v>
      </c>
      <c r="L59"/>
      <c r="M59">
        <v>2019</v>
      </c>
      <c r="N59" s="234">
        <v>4000000</v>
      </c>
      <c r="O59" s="234">
        <v>550000</v>
      </c>
      <c r="P59" s="234">
        <v>300000</v>
      </c>
      <c r="Q59" s="234">
        <v>242736</v>
      </c>
      <c r="R59" s="234">
        <v>100000</v>
      </c>
      <c r="S59" s="234">
        <v>80000</v>
      </c>
      <c r="T59" s="234">
        <v>150000</v>
      </c>
      <c r="U59" s="234">
        <f t="shared" si="1"/>
        <v>5422736</v>
      </c>
      <c r="V59" s="234">
        <f t="shared" si="2"/>
        <v>5422736</v>
      </c>
    </row>
    <row r="60" spans="1:22" ht="12.75">
      <c r="A60" s="202" t="s">
        <v>496</v>
      </c>
      <c r="B60" s="203">
        <v>51</v>
      </c>
      <c r="C60">
        <v>2018</v>
      </c>
      <c r="D60" s="234">
        <v>877767</v>
      </c>
      <c r="E60" s="234">
        <v>0</v>
      </c>
      <c r="F60" s="234">
        <v>56562</v>
      </c>
      <c r="G60" s="234">
        <v>8281</v>
      </c>
      <c r="H60" s="234">
        <v>3300</v>
      </c>
      <c r="I60" s="234">
        <v>12700</v>
      </c>
      <c r="J60" s="234">
        <v>12233</v>
      </c>
      <c r="K60" s="234">
        <f t="shared" si="0"/>
        <v>970843</v>
      </c>
      <c r="L60"/>
      <c r="M60">
        <v>2019</v>
      </c>
      <c r="N60" s="234">
        <v>902112</v>
      </c>
      <c r="O60" s="234">
        <v>0</v>
      </c>
      <c r="P60" s="234">
        <v>49000</v>
      </c>
      <c r="Q60" s="234">
        <v>7000</v>
      </c>
      <c r="R60" s="234">
        <v>4000</v>
      </c>
      <c r="S60" s="234">
        <v>12000</v>
      </c>
      <c r="T60" s="234">
        <v>12473</v>
      </c>
      <c r="U60" s="234">
        <f t="shared" si="1"/>
        <v>986585</v>
      </c>
      <c r="V60" s="234">
        <f t="shared" si="2"/>
        <v>986585</v>
      </c>
    </row>
    <row r="61" spans="1:22" ht="12.75">
      <c r="A61" s="202" t="s">
        <v>497</v>
      </c>
      <c r="B61" s="203">
        <v>52</v>
      </c>
      <c r="C61">
        <v>2018</v>
      </c>
      <c r="D61" s="234">
        <v>1575038</v>
      </c>
      <c r="E61" s="234">
        <v>234000</v>
      </c>
      <c r="F61" s="234">
        <v>145000</v>
      </c>
      <c r="G61" s="234">
        <v>25595</v>
      </c>
      <c r="H61" s="234">
        <v>21300</v>
      </c>
      <c r="I61" s="234">
        <v>36197</v>
      </c>
      <c r="J61" s="234">
        <v>144222</v>
      </c>
      <c r="K61" s="234">
        <f t="shared" si="0"/>
        <v>2181352</v>
      </c>
      <c r="L61"/>
      <c r="M61">
        <v>2019</v>
      </c>
      <c r="N61" s="234">
        <v>1640183</v>
      </c>
      <c r="O61" s="234">
        <v>234003</v>
      </c>
      <c r="P61" s="234">
        <v>160000</v>
      </c>
      <c r="Q61" s="234">
        <v>28000</v>
      </c>
      <c r="R61" s="234">
        <v>24631</v>
      </c>
      <c r="S61" s="234">
        <v>37000</v>
      </c>
      <c r="T61" s="234">
        <v>138000</v>
      </c>
      <c r="U61" s="234">
        <f t="shared" si="1"/>
        <v>2261817</v>
      </c>
      <c r="V61" s="234">
        <f t="shared" si="2"/>
        <v>2261817</v>
      </c>
    </row>
    <row r="62" spans="1:22" ht="12.75">
      <c r="A62" s="202" t="s">
        <v>498</v>
      </c>
      <c r="B62" s="203">
        <v>53</v>
      </c>
      <c r="C62">
        <v>2018</v>
      </c>
      <c r="D62" s="234">
        <v>124628</v>
      </c>
      <c r="E62" s="234">
        <v>11290</v>
      </c>
      <c r="F62" s="234">
        <v>35000</v>
      </c>
      <c r="G62" s="234">
        <v>875</v>
      </c>
      <c r="H62" s="234">
        <v>4500</v>
      </c>
      <c r="I62" s="234">
        <v>1500</v>
      </c>
      <c r="J62" s="234">
        <v>0</v>
      </c>
      <c r="K62" s="234">
        <f t="shared" si="0"/>
        <v>177793</v>
      </c>
      <c r="L62"/>
      <c r="M62">
        <v>2019</v>
      </c>
      <c r="N62" s="234">
        <v>145000</v>
      </c>
      <c r="O62" s="234">
        <v>25000</v>
      </c>
      <c r="P62" s="234">
        <v>33000</v>
      </c>
      <c r="Q62" s="234">
        <v>882</v>
      </c>
      <c r="R62" s="234">
        <v>2000</v>
      </c>
      <c r="S62" s="234">
        <v>3750</v>
      </c>
      <c r="T62" s="234">
        <v>8000</v>
      </c>
      <c r="U62" s="234">
        <f t="shared" si="1"/>
        <v>217632</v>
      </c>
      <c r="V62" s="234">
        <f t="shared" si="2"/>
        <v>217632</v>
      </c>
    </row>
    <row r="63" spans="1:22" ht="12.75">
      <c r="A63" s="202" t="s">
        <v>499</v>
      </c>
      <c r="B63" s="203">
        <v>54</v>
      </c>
      <c r="C63">
        <v>2018</v>
      </c>
      <c r="D63" s="234">
        <v>1825000</v>
      </c>
      <c r="E63" s="234">
        <v>199000</v>
      </c>
      <c r="F63" s="234">
        <v>75500</v>
      </c>
      <c r="G63" s="234">
        <v>700000</v>
      </c>
      <c r="H63" s="234">
        <v>80200</v>
      </c>
      <c r="I63" s="234">
        <v>12000</v>
      </c>
      <c r="J63" s="234">
        <v>24000</v>
      </c>
      <c r="K63" s="234">
        <f t="shared" si="0"/>
        <v>2915700</v>
      </c>
      <c r="L63"/>
      <c r="M63">
        <v>2019</v>
      </c>
      <c r="N63" s="234">
        <v>1825000</v>
      </c>
      <c r="O63" s="234">
        <v>199000</v>
      </c>
      <c r="P63" s="234">
        <v>75500</v>
      </c>
      <c r="Q63" s="234">
        <v>700000</v>
      </c>
      <c r="R63" s="234">
        <v>80200</v>
      </c>
      <c r="S63" s="234">
        <v>12000</v>
      </c>
      <c r="T63" s="234">
        <v>24000</v>
      </c>
      <c r="U63" s="234">
        <f t="shared" si="1"/>
        <v>2915700</v>
      </c>
      <c r="V63" s="234">
        <f t="shared" si="2"/>
        <v>2915700</v>
      </c>
    </row>
    <row r="64" spans="1:22" ht="12.75">
      <c r="A64" s="202" t="s">
        <v>500</v>
      </c>
      <c r="B64" s="203">
        <v>55</v>
      </c>
      <c r="C64">
        <v>2018</v>
      </c>
      <c r="D64" s="234">
        <v>985000</v>
      </c>
      <c r="E64" s="234">
        <v>1585000</v>
      </c>
      <c r="F64" s="234">
        <v>120000</v>
      </c>
      <c r="G64" s="234">
        <v>20000</v>
      </c>
      <c r="H64" s="234">
        <v>40000</v>
      </c>
      <c r="I64" s="234">
        <v>30000</v>
      </c>
      <c r="J64" s="234">
        <v>2500</v>
      </c>
      <c r="K64" s="234">
        <f t="shared" si="0"/>
        <v>2782500</v>
      </c>
      <c r="L64"/>
      <c r="M64">
        <v>2019</v>
      </c>
      <c r="N64" s="234">
        <v>985000</v>
      </c>
      <c r="O64" s="234">
        <v>1665000</v>
      </c>
      <c r="P64" s="234">
        <v>150000</v>
      </c>
      <c r="Q64" s="234">
        <v>25000</v>
      </c>
      <c r="R64" s="234">
        <v>30000</v>
      </c>
      <c r="S64" s="234">
        <v>32500</v>
      </c>
      <c r="T64" s="234">
        <v>2500</v>
      </c>
      <c r="U64" s="234">
        <f t="shared" si="1"/>
        <v>2890000</v>
      </c>
      <c r="V64" s="234">
        <f t="shared" si="2"/>
        <v>2890000</v>
      </c>
    </row>
    <row r="65" spans="1:22" ht="12.75">
      <c r="A65" s="202" t="s">
        <v>501</v>
      </c>
      <c r="B65" s="203">
        <v>56</v>
      </c>
      <c r="C65">
        <v>2018</v>
      </c>
      <c r="D65" s="234">
        <v>5000000</v>
      </c>
      <c r="E65" s="234">
        <v>1075000</v>
      </c>
      <c r="F65" s="234">
        <v>450000</v>
      </c>
      <c r="G65" s="234">
        <v>57560</v>
      </c>
      <c r="H65" s="234">
        <v>165000</v>
      </c>
      <c r="I65" s="234">
        <v>300000</v>
      </c>
      <c r="J65" s="234">
        <v>1075407</v>
      </c>
      <c r="K65" s="234">
        <f t="shared" si="0"/>
        <v>8122967</v>
      </c>
      <c r="L65"/>
      <c r="M65">
        <v>2019</v>
      </c>
      <c r="N65" s="234">
        <v>5450000</v>
      </c>
      <c r="O65" s="234">
        <v>1048524</v>
      </c>
      <c r="P65" s="234">
        <v>430000</v>
      </c>
      <c r="Q65" s="234">
        <v>70393</v>
      </c>
      <c r="R65" s="234">
        <v>170000</v>
      </c>
      <c r="S65" s="234">
        <v>150000</v>
      </c>
      <c r="T65" s="234">
        <v>922883</v>
      </c>
      <c r="U65" s="234">
        <f t="shared" si="1"/>
        <v>8241800</v>
      </c>
      <c r="V65" s="234">
        <f t="shared" si="2"/>
        <v>8241800</v>
      </c>
    </row>
    <row r="66" spans="1:22" ht="12.75">
      <c r="A66" s="202" t="s">
        <v>502</v>
      </c>
      <c r="B66" s="203">
        <v>57</v>
      </c>
      <c r="C66">
        <v>2018</v>
      </c>
      <c r="D66" s="234">
        <v>11000000</v>
      </c>
      <c r="E66" s="234">
        <v>1810000</v>
      </c>
      <c r="F66" s="234">
        <v>281000</v>
      </c>
      <c r="G66" s="234">
        <v>1815116</v>
      </c>
      <c r="H66" s="234">
        <v>2700000</v>
      </c>
      <c r="I66" s="234">
        <v>600000</v>
      </c>
      <c r="J66" s="234">
        <v>840000</v>
      </c>
      <c r="K66" s="234">
        <f t="shared" si="0"/>
        <v>19046116</v>
      </c>
      <c r="L66"/>
      <c r="M66">
        <v>2019</v>
      </c>
      <c r="N66" s="234">
        <v>11700000</v>
      </c>
      <c r="O66" s="234">
        <v>2300000</v>
      </c>
      <c r="P66" s="234">
        <v>350000</v>
      </c>
      <c r="Q66" s="234">
        <v>1816509</v>
      </c>
      <c r="R66" s="234">
        <v>2700000</v>
      </c>
      <c r="S66" s="234">
        <v>1400000</v>
      </c>
      <c r="T66" s="234">
        <v>700000</v>
      </c>
      <c r="U66" s="234">
        <f t="shared" si="1"/>
        <v>20966509</v>
      </c>
      <c r="V66" s="234">
        <f t="shared" si="2"/>
        <v>20966509</v>
      </c>
    </row>
    <row r="67" spans="1:22" ht="12.75">
      <c r="A67" s="202" t="s">
        <v>503</v>
      </c>
      <c r="B67" s="203">
        <v>58</v>
      </c>
      <c r="C67">
        <v>2018</v>
      </c>
      <c r="D67" s="234">
        <v>540000</v>
      </c>
      <c r="E67" s="234">
        <v>0</v>
      </c>
      <c r="F67" s="234">
        <v>21000</v>
      </c>
      <c r="G67" s="234">
        <v>0</v>
      </c>
      <c r="H67" s="234">
        <v>4300</v>
      </c>
      <c r="I67" s="234">
        <v>3000</v>
      </c>
      <c r="J67" s="234">
        <v>0</v>
      </c>
      <c r="K67" s="234">
        <f t="shared" si="0"/>
        <v>568300</v>
      </c>
      <c r="L67"/>
      <c r="M67">
        <v>2019</v>
      </c>
      <c r="N67" s="234">
        <v>540000</v>
      </c>
      <c r="O67" s="234">
        <v>0</v>
      </c>
      <c r="P67" s="234">
        <v>25000</v>
      </c>
      <c r="Q67" s="234">
        <v>0</v>
      </c>
      <c r="R67" s="234">
        <v>4300</v>
      </c>
      <c r="S67" s="234">
        <v>3500</v>
      </c>
      <c r="T67" s="234">
        <v>0</v>
      </c>
      <c r="U67" s="234">
        <f t="shared" si="1"/>
        <v>572800</v>
      </c>
      <c r="V67" s="234">
        <f t="shared" si="2"/>
        <v>572800</v>
      </c>
    </row>
    <row r="68" spans="1:22" ht="12.75">
      <c r="A68" s="202" t="s">
        <v>504</v>
      </c>
      <c r="B68" s="203">
        <v>59</v>
      </c>
      <c r="C68">
        <v>2018</v>
      </c>
      <c r="D68" s="234">
        <v>133000</v>
      </c>
      <c r="E68" s="234">
        <v>0</v>
      </c>
      <c r="F68" s="234">
        <v>25000</v>
      </c>
      <c r="G68" s="234">
        <v>7550</v>
      </c>
      <c r="H68" s="234">
        <v>2730</v>
      </c>
      <c r="I68" s="234">
        <v>4000</v>
      </c>
      <c r="J68" s="234">
        <v>0</v>
      </c>
      <c r="K68" s="234">
        <f t="shared" si="0"/>
        <v>172280</v>
      </c>
      <c r="L68"/>
      <c r="M68">
        <v>2019</v>
      </c>
      <c r="N68" s="234">
        <v>140000</v>
      </c>
      <c r="O68" s="234">
        <v>0</v>
      </c>
      <c r="P68" s="234">
        <v>28000</v>
      </c>
      <c r="Q68" s="234">
        <v>7550</v>
      </c>
      <c r="R68" s="234">
        <v>4500</v>
      </c>
      <c r="S68" s="234">
        <v>400</v>
      </c>
      <c r="T68" s="234">
        <v>0</v>
      </c>
      <c r="U68" s="234">
        <f t="shared" si="1"/>
        <v>180450</v>
      </c>
      <c r="V68" s="234">
        <f t="shared" si="2"/>
        <v>180450</v>
      </c>
    </row>
    <row r="69" spans="1:22" ht="12.75">
      <c r="A69" s="202" t="s">
        <v>505</v>
      </c>
      <c r="B69" s="203">
        <v>60</v>
      </c>
      <c r="C69">
        <v>2018</v>
      </c>
      <c r="D69" s="234">
        <v>158000</v>
      </c>
      <c r="E69" s="234">
        <v>0</v>
      </c>
      <c r="F69" s="234">
        <v>37881</v>
      </c>
      <c r="G69" s="234">
        <v>282</v>
      </c>
      <c r="H69" s="234">
        <v>505</v>
      </c>
      <c r="I69" s="234">
        <v>1010</v>
      </c>
      <c r="J69" s="234">
        <v>0</v>
      </c>
      <c r="K69" s="234">
        <f t="shared" si="0"/>
        <v>197678</v>
      </c>
      <c r="L69"/>
      <c r="M69">
        <v>2019</v>
      </c>
      <c r="N69" s="234">
        <v>158000</v>
      </c>
      <c r="O69" s="234">
        <v>0</v>
      </c>
      <c r="P69" s="234">
        <v>36674.12</v>
      </c>
      <c r="Q69" s="234">
        <v>0</v>
      </c>
      <c r="R69" s="234">
        <v>505</v>
      </c>
      <c r="S69" s="234">
        <v>1010</v>
      </c>
      <c r="T69" s="234">
        <v>2500</v>
      </c>
      <c r="U69" s="234">
        <f t="shared" si="1"/>
        <v>198689.12</v>
      </c>
      <c r="V69" s="234">
        <f t="shared" si="2"/>
        <v>198689.12</v>
      </c>
    </row>
    <row r="70" spans="1:22" ht="12.75">
      <c r="A70" s="202" t="s">
        <v>506</v>
      </c>
      <c r="B70" s="203">
        <v>61</v>
      </c>
      <c r="C70">
        <v>2018</v>
      </c>
      <c r="D70" s="234">
        <v>5700000</v>
      </c>
      <c r="E70" s="234">
        <v>1230000</v>
      </c>
      <c r="F70" s="234">
        <v>565000</v>
      </c>
      <c r="G70" s="234">
        <v>1175000</v>
      </c>
      <c r="H70" s="234">
        <v>225000</v>
      </c>
      <c r="I70" s="234">
        <v>185000</v>
      </c>
      <c r="J70" s="234">
        <v>750000</v>
      </c>
      <c r="K70" s="234">
        <f t="shared" si="0"/>
        <v>9830000</v>
      </c>
      <c r="L70"/>
      <c r="M70">
        <v>2019</v>
      </c>
      <c r="N70" s="234">
        <v>5650000</v>
      </c>
      <c r="O70" s="234">
        <v>1160000</v>
      </c>
      <c r="P70" s="234">
        <v>500000</v>
      </c>
      <c r="Q70" s="234">
        <v>1300000</v>
      </c>
      <c r="R70" s="234">
        <v>230000</v>
      </c>
      <c r="S70" s="234">
        <v>350000</v>
      </c>
      <c r="T70" s="234">
        <v>700000</v>
      </c>
      <c r="U70" s="234">
        <f t="shared" si="1"/>
        <v>9890000</v>
      </c>
      <c r="V70" s="234">
        <f t="shared" si="2"/>
        <v>9890000</v>
      </c>
    </row>
    <row r="71" spans="1:22" ht="12.75">
      <c r="A71" s="202" t="s">
        <v>507</v>
      </c>
      <c r="B71" s="203">
        <v>62</v>
      </c>
      <c r="C71" s="236">
        <v>2018</v>
      </c>
      <c r="D71" s="234">
        <v>203500</v>
      </c>
      <c r="E71" s="234">
        <v>57000</v>
      </c>
      <c r="F71" s="234">
        <v>25000</v>
      </c>
      <c r="G71" s="234">
        <v>0</v>
      </c>
      <c r="H71" s="234">
        <v>6500</v>
      </c>
      <c r="I71" s="234">
        <v>4500</v>
      </c>
      <c r="J71" s="234">
        <v>0</v>
      </c>
      <c r="K71" s="234">
        <f t="shared" si="0"/>
        <v>296500</v>
      </c>
      <c r="L71"/>
      <c r="M71">
        <v>2019</v>
      </c>
      <c r="N71" s="234">
        <v>260000</v>
      </c>
      <c r="O71" s="234">
        <v>58000</v>
      </c>
      <c r="P71" s="234">
        <v>28000</v>
      </c>
      <c r="Q71" s="234">
        <v>5000</v>
      </c>
      <c r="R71" s="234">
        <v>7500</v>
      </c>
      <c r="S71" s="234">
        <v>4500</v>
      </c>
      <c r="T71" s="234">
        <v>0</v>
      </c>
      <c r="U71" s="234">
        <f t="shared" si="1"/>
        <v>363000</v>
      </c>
      <c r="V71" s="234">
        <f t="shared" si="2"/>
        <v>363000</v>
      </c>
    </row>
    <row r="72" spans="1:22" ht="12.75">
      <c r="A72" s="202" t="s">
        <v>508</v>
      </c>
      <c r="B72" s="203">
        <v>63</v>
      </c>
      <c r="C72">
        <v>2018</v>
      </c>
      <c r="D72" s="234">
        <v>229500</v>
      </c>
      <c r="E72" s="234">
        <v>2650</v>
      </c>
      <c r="F72" s="234">
        <v>9200</v>
      </c>
      <c r="G72" s="234">
        <v>0</v>
      </c>
      <c r="H72" s="234">
        <v>1200</v>
      </c>
      <c r="I72" s="234">
        <v>3500</v>
      </c>
      <c r="J72" s="234">
        <v>29750</v>
      </c>
      <c r="K72" s="234">
        <f t="shared" si="0"/>
        <v>275800</v>
      </c>
      <c r="L72"/>
      <c r="M72">
        <v>2019</v>
      </c>
      <c r="N72" s="234">
        <v>230296.27</v>
      </c>
      <c r="O72" s="234">
        <v>2650</v>
      </c>
      <c r="P72" s="234">
        <v>13200</v>
      </c>
      <c r="Q72" s="234">
        <v>0</v>
      </c>
      <c r="R72" s="234">
        <v>1200</v>
      </c>
      <c r="S72" s="234">
        <v>3855</v>
      </c>
      <c r="T72" s="234">
        <v>21750</v>
      </c>
      <c r="U72" s="234">
        <f t="shared" si="1"/>
        <v>272951.27</v>
      </c>
      <c r="V72" s="234">
        <f t="shared" si="2"/>
        <v>272951.27</v>
      </c>
    </row>
    <row r="73" spans="1:22" ht="12.75">
      <c r="A73" s="202" t="s">
        <v>509</v>
      </c>
      <c r="B73" s="203">
        <v>64</v>
      </c>
      <c r="C73">
        <v>2018</v>
      </c>
      <c r="D73" s="234">
        <v>1600000</v>
      </c>
      <c r="E73" s="234">
        <v>0</v>
      </c>
      <c r="F73" s="234">
        <v>240000</v>
      </c>
      <c r="G73" s="234">
        <v>240000</v>
      </c>
      <c r="H73" s="234">
        <v>20000</v>
      </c>
      <c r="I73" s="234">
        <v>20000</v>
      </c>
      <c r="J73" s="234">
        <v>250500</v>
      </c>
      <c r="K73" s="234">
        <f t="shared" si="0"/>
        <v>2370500</v>
      </c>
      <c r="L73"/>
      <c r="M73">
        <v>2019</v>
      </c>
      <c r="N73" s="234">
        <v>1400000</v>
      </c>
      <c r="O73" s="234">
        <v>0</v>
      </c>
      <c r="P73" s="234">
        <v>220000</v>
      </c>
      <c r="Q73" s="234">
        <v>200000</v>
      </c>
      <c r="R73" s="234">
        <v>25000</v>
      </c>
      <c r="S73" s="234">
        <v>25000</v>
      </c>
      <c r="T73" s="234">
        <v>150000</v>
      </c>
      <c r="U73" s="234">
        <f t="shared" si="1"/>
        <v>2020000</v>
      </c>
      <c r="V73" s="234">
        <f t="shared" si="2"/>
        <v>2020000</v>
      </c>
    </row>
    <row r="74" spans="1:22" ht="12.75">
      <c r="A74" s="202" t="s">
        <v>510</v>
      </c>
      <c r="B74" s="203">
        <v>65</v>
      </c>
      <c r="C74">
        <v>2018</v>
      </c>
      <c r="D74" s="234">
        <v>1221536.5</v>
      </c>
      <c r="E74" s="234">
        <v>190613</v>
      </c>
      <c r="F74" s="234">
        <v>127498</v>
      </c>
      <c r="G74" s="234">
        <v>1278</v>
      </c>
      <c r="H74" s="234">
        <v>25000</v>
      </c>
      <c r="I74" s="234">
        <v>40000</v>
      </c>
      <c r="J74" s="234">
        <v>30000</v>
      </c>
      <c r="K74" s="234">
        <f t="shared" si="0"/>
        <v>1635925.5</v>
      </c>
      <c r="L74"/>
      <c r="M74">
        <v>2019</v>
      </c>
      <c r="N74" s="234">
        <v>1188297</v>
      </c>
      <c r="O74" s="234">
        <v>192519</v>
      </c>
      <c r="P74" s="234">
        <v>130000</v>
      </c>
      <c r="Q74" s="234">
        <v>1291</v>
      </c>
      <c r="R74" s="234">
        <v>25000</v>
      </c>
      <c r="S74" s="234">
        <v>33936</v>
      </c>
      <c r="T74" s="234">
        <v>8242</v>
      </c>
      <c r="U74" s="234">
        <f t="shared" si="1"/>
        <v>1579285</v>
      </c>
      <c r="V74" s="234">
        <f t="shared" si="2"/>
        <v>1579285</v>
      </c>
    </row>
    <row r="75" spans="1:22" ht="12.75">
      <c r="A75" s="202" t="s">
        <v>511</v>
      </c>
      <c r="B75" s="203">
        <v>66</v>
      </c>
      <c r="C75">
        <v>2018</v>
      </c>
      <c r="D75" s="234">
        <v>126300</v>
      </c>
      <c r="E75" s="234">
        <v>0</v>
      </c>
      <c r="F75" s="234">
        <v>10000</v>
      </c>
      <c r="G75" s="234">
        <v>0</v>
      </c>
      <c r="H75" s="234">
        <v>6825</v>
      </c>
      <c r="I75" s="234">
        <v>0</v>
      </c>
      <c r="J75" s="234">
        <v>0</v>
      </c>
      <c r="K75" s="234">
        <f aca="true" t="shared" si="3" ref="K75:K138">SUM(D75:J75)</f>
        <v>143125</v>
      </c>
      <c r="L75"/>
      <c r="M75">
        <v>2019</v>
      </c>
      <c r="N75" s="234">
        <v>130000</v>
      </c>
      <c r="O75" s="234">
        <v>0</v>
      </c>
      <c r="P75" s="234">
        <v>10000</v>
      </c>
      <c r="Q75" s="234">
        <v>0</v>
      </c>
      <c r="R75" s="234">
        <v>6000</v>
      </c>
      <c r="S75" s="234">
        <v>0</v>
      </c>
      <c r="T75" s="234">
        <v>0</v>
      </c>
      <c r="U75" s="234">
        <f aca="true" t="shared" si="4" ref="U75:U138">SUM(N75:T75)</f>
        <v>146000</v>
      </c>
      <c r="V75" s="234">
        <f aca="true" t="shared" si="5" ref="V75:V138">SUM(N75:T75)</f>
        <v>146000</v>
      </c>
    </row>
    <row r="76" spans="1:22" ht="12.75">
      <c r="A76" s="202" t="s">
        <v>512</v>
      </c>
      <c r="B76" s="203">
        <v>67</v>
      </c>
      <c r="C76">
        <v>2018</v>
      </c>
      <c r="D76" s="234">
        <v>3033586</v>
      </c>
      <c r="E76" s="234">
        <v>910000</v>
      </c>
      <c r="F76" s="234">
        <v>115000</v>
      </c>
      <c r="G76" s="234">
        <v>20000</v>
      </c>
      <c r="H76" s="234">
        <v>85000</v>
      </c>
      <c r="I76" s="234">
        <v>361272</v>
      </c>
      <c r="J76" s="234">
        <v>0</v>
      </c>
      <c r="K76" s="234">
        <f t="shared" si="3"/>
        <v>4524858</v>
      </c>
      <c r="L76"/>
      <c r="M76">
        <v>2019</v>
      </c>
      <c r="N76" s="234">
        <v>3095601</v>
      </c>
      <c r="O76" s="234">
        <v>1235000</v>
      </c>
      <c r="P76" s="234">
        <v>160000</v>
      </c>
      <c r="Q76" s="234">
        <v>20000</v>
      </c>
      <c r="R76" s="234">
        <v>50000</v>
      </c>
      <c r="S76" s="234">
        <v>500000</v>
      </c>
      <c r="T76" s="234">
        <v>115000</v>
      </c>
      <c r="U76" s="234">
        <f t="shared" si="4"/>
        <v>5175601</v>
      </c>
      <c r="V76" s="234">
        <f t="shared" si="5"/>
        <v>5175601</v>
      </c>
    </row>
    <row r="77" spans="1:22" ht="12.75">
      <c r="A77" s="202" t="s">
        <v>513</v>
      </c>
      <c r="B77" s="203">
        <v>68</v>
      </c>
      <c r="C77">
        <v>2018</v>
      </c>
      <c r="D77" s="234">
        <v>217325</v>
      </c>
      <c r="E77" s="234">
        <v>0</v>
      </c>
      <c r="F77" s="234">
        <v>15000</v>
      </c>
      <c r="G77" s="234">
        <v>0</v>
      </c>
      <c r="H77" s="234">
        <v>2000</v>
      </c>
      <c r="I77" s="234">
        <v>5000</v>
      </c>
      <c r="J77" s="234">
        <v>0</v>
      </c>
      <c r="K77" s="234">
        <f t="shared" si="3"/>
        <v>239325</v>
      </c>
      <c r="L77"/>
      <c r="M77">
        <v>2019</v>
      </c>
      <c r="N77" s="234">
        <v>215000</v>
      </c>
      <c r="O77" s="234">
        <v>0</v>
      </c>
      <c r="P77" s="234">
        <v>15000</v>
      </c>
      <c r="Q77" s="234">
        <v>0</v>
      </c>
      <c r="R77" s="234">
        <v>1000</v>
      </c>
      <c r="S77" s="234">
        <v>5000</v>
      </c>
      <c r="T77" s="234">
        <v>0</v>
      </c>
      <c r="U77" s="234">
        <f t="shared" si="4"/>
        <v>236000</v>
      </c>
      <c r="V77" s="234">
        <f t="shared" si="5"/>
        <v>236000</v>
      </c>
    </row>
    <row r="78" spans="1:22" ht="12.75">
      <c r="A78" s="202" t="s">
        <v>514</v>
      </c>
      <c r="B78" s="203">
        <v>69</v>
      </c>
      <c r="C78">
        <v>2018</v>
      </c>
      <c r="D78" s="234">
        <v>87000</v>
      </c>
      <c r="E78" s="234">
        <v>0</v>
      </c>
      <c r="F78" s="234">
        <v>10000</v>
      </c>
      <c r="G78" s="234">
        <v>1000</v>
      </c>
      <c r="H78" s="234">
        <v>1000</v>
      </c>
      <c r="I78" s="234">
        <v>500</v>
      </c>
      <c r="J78" s="234">
        <v>0</v>
      </c>
      <c r="K78" s="234">
        <f t="shared" si="3"/>
        <v>99500</v>
      </c>
      <c r="L78"/>
      <c r="M78">
        <v>2019</v>
      </c>
      <c r="N78" s="234">
        <v>97000</v>
      </c>
      <c r="O78" s="234">
        <v>0</v>
      </c>
      <c r="P78" s="234">
        <v>10000</v>
      </c>
      <c r="Q78" s="234">
        <v>1000</v>
      </c>
      <c r="R78" s="234">
        <v>1000</v>
      </c>
      <c r="S78" s="234">
        <v>500</v>
      </c>
      <c r="T78" s="234">
        <v>0</v>
      </c>
      <c r="U78" s="234">
        <f t="shared" si="4"/>
        <v>109500</v>
      </c>
      <c r="V78" s="234">
        <f t="shared" si="5"/>
        <v>109500</v>
      </c>
    </row>
    <row r="79" spans="1:22" ht="12.75">
      <c r="A79" s="202" t="s">
        <v>515</v>
      </c>
      <c r="B79" s="203">
        <v>70</v>
      </c>
      <c r="C79">
        <v>2018</v>
      </c>
      <c r="D79" s="234">
        <v>736000</v>
      </c>
      <c r="E79" s="234">
        <v>32500</v>
      </c>
      <c r="F79" s="234">
        <v>45000</v>
      </c>
      <c r="G79" s="234">
        <v>6600</v>
      </c>
      <c r="H79" s="234">
        <v>14700</v>
      </c>
      <c r="I79" s="234">
        <v>8000</v>
      </c>
      <c r="J79" s="234">
        <v>0</v>
      </c>
      <c r="K79" s="234">
        <f t="shared" si="3"/>
        <v>842800</v>
      </c>
      <c r="L79"/>
      <c r="M79">
        <v>2019</v>
      </c>
      <c r="N79" s="234">
        <v>750000</v>
      </c>
      <c r="O79" s="234">
        <v>38850</v>
      </c>
      <c r="P79" s="234">
        <v>45000</v>
      </c>
      <c r="Q79" s="234">
        <v>6600</v>
      </c>
      <c r="R79" s="234">
        <v>14700</v>
      </c>
      <c r="S79" s="234">
        <v>10000</v>
      </c>
      <c r="T79" s="234">
        <v>0</v>
      </c>
      <c r="U79" s="234">
        <f t="shared" si="4"/>
        <v>865150</v>
      </c>
      <c r="V79" s="234">
        <f t="shared" si="5"/>
        <v>865150</v>
      </c>
    </row>
    <row r="80" spans="1:22" ht="12.75">
      <c r="A80" s="202" t="s">
        <v>516</v>
      </c>
      <c r="B80" s="203">
        <v>71</v>
      </c>
      <c r="C80">
        <v>2018</v>
      </c>
      <c r="D80" s="234">
        <v>4300000</v>
      </c>
      <c r="E80" s="234">
        <v>2370000</v>
      </c>
      <c r="F80" s="234">
        <v>300000</v>
      </c>
      <c r="G80" s="234">
        <v>1210000</v>
      </c>
      <c r="H80" s="234">
        <v>50000</v>
      </c>
      <c r="I80" s="234">
        <v>110000</v>
      </c>
      <c r="J80" s="234">
        <v>303000</v>
      </c>
      <c r="K80" s="234">
        <f t="shared" si="3"/>
        <v>8643000</v>
      </c>
      <c r="L80"/>
      <c r="M80">
        <v>2019</v>
      </c>
      <c r="N80" s="234">
        <v>4400000</v>
      </c>
      <c r="O80" s="234">
        <v>2460000</v>
      </c>
      <c r="P80" s="234">
        <v>300000</v>
      </c>
      <c r="Q80" s="234">
        <v>1220000</v>
      </c>
      <c r="R80" s="234">
        <v>50000</v>
      </c>
      <c r="S80" s="234">
        <v>160000</v>
      </c>
      <c r="T80" s="234">
        <v>303000</v>
      </c>
      <c r="U80" s="234">
        <f t="shared" si="4"/>
        <v>8893000</v>
      </c>
      <c r="V80" s="234">
        <f t="shared" si="5"/>
        <v>8893000</v>
      </c>
    </row>
    <row r="81" spans="1:22" ht="12.75">
      <c r="A81" s="202" t="s">
        <v>517</v>
      </c>
      <c r="B81" s="203">
        <v>72</v>
      </c>
      <c r="C81">
        <v>2018</v>
      </c>
      <c r="D81" s="234">
        <v>3750000</v>
      </c>
      <c r="E81" s="234">
        <v>1000000</v>
      </c>
      <c r="F81" s="234">
        <v>250000</v>
      </c>
      <c r="G81" s="234">
        <v>10000</v>
      </c>
      <c r="H81" s="234">
        <v>100000</v>
      </c>
      <c r="I81" s="234">
        <v>10000</v>
      </c>
      <c r="J81" s="234">
        <v>200000</v>
      </c>
      <c r="K81" s="234">
        <f t="shared" si="3"/>
        <v>5320000</v>
      </c>
      <c r="L81"/>
      <c r="M81">
        <v>2019</v>
      </c>
      <c r="N81" s="234">
        <v>3850000</v>
      </c>
      <c r="O81" s="234">
        <v>1025000</v>
      </c>
      <c r="P81" s="234">
        <v>250000</v>
      </c>
      <c r="Q81" s="234">
        <v>10000</v>
      </c>
      <c r="R81" s="234">
        <v>100000</v>
      </c>
      <c r="S81" s="234">
        <v>46000</v>
      </c>
      <c r="T81" s="234">
        <v>200000</v>
      </c>
      <c r="U81" s="234">
        <f t="shared" si="4"/>
        <v>5481000</v>
      </c>
      <c r="V81" s="234">
        <f t="shared" si="5"/>
        <v>5481000</v>
      </c>
    </row>
    <row r="82" spans="1:22" ht="12.75">
      <c r="A82" s="202" t="s">
        <v>518</v>
      </c>
      <c r="B82" s="203">
        <v>73</v>
      </c>
      <c r="C82">
        <v>2018</v>
      </c>
      <c r="D82" s="234">
        <v>3800000</v>
      </c>
      <c r="E82" s="234">
        <v>0</v>
      </c>
      <c r="F82" s="234">
        <v>550000</v>
      </c>
      <c r="G82" s="234">
        <v>28000</v>
      </c>
      <c r="H82" s="234">
        <v>160000</v>
      </c>
      <c r="I82" s="234">
        <v>250000</v>
      </c>
      <c r="J82" s="234">
        <v>275000</v>
      </c>
      <c r="K82" s="234">
        <f t="shared" si="3"/>
        <v>5063000</v>
      </c>
      <c r="L82"/>
      <c r="M82">
        <v>2019</v>
      </c>
      <c r="N82" s="234">
        <v>3800000</v>
      </c>
      <c r="O82" s="234">
        <v>0</v>
      </c>
      <c r="P82" s="234">
        <v>550000</v>
      </c>
      <c r="Q82" s="234">
        <v>28000</v>
      </c>
      <c r="R82" s="234">
        <v>160000</v>
      </c>
      <c r="S82" s="234">
        <v>250000</v>
      </c>
      <c r="T82" s="234">
        <v>275000</v>
      </c>
      <c r="U82" s="234">
        <f t="shared" si="4"/>
        <v>5063000</v>
      </c>
      <c r="V82" s="234">
        <f t="shared" si="5"/>
        <v>5063000</v>
      </c>
    </row>
    <row r="83" spans="1:22" ht="12.75">
      <c r="A83" s="202" t="s">
        <v>519</v>
      </c>
      <c r="B83" s="203">
        <v>74</v>
      </c>
      <c r="C83">
        <v>2018</v>
      </c>
      <c r="D83" s="234">
        <v>585000</v>
      </c>
      <c r="E83" s="234">
        <v>213000</v>
      </c>
      <c r="F83" s="234">
        <v>30000</v>
      </c>
      <c r="G83" s="234">
        <v>125000</v>
      </c>
      <c r="H83" s="234">
        <v>70000</v>
      </c>
      <c r="I83" s="234">
        <v>10000</v>
      </c>
      <c r="J83" s="234">
        <v>20000</v>
      </c>
      <c r="K83" s="234">
        <f t="shared" si="3"/>
        <v>1053000</v>
      </c>
      <c r="L83"/>
      <c r="M83">
        <v>2019</v>
      </c>
      <c r="N83" s="234">
        <v>585000</v>
      </c>
      <c r="O83" s="234">
        <v>210000</v>
      </c>
      <c r="P83" s="234">
        <v>25000</v>
      </c>
      <c r="Q83" s="234">
        <v>130000</v>
      </c>
      <c r="R83" s="234">
        <v>50000</v>
      </c>
      <c r="S83" s="234">
        <v>12000</v>
      </c>
      <c r="T83" s="234">
        <v>25000</v>
      </c>
      <c r="U83" s="234">
        <f t="shared" si="4"/>
        <v>1037000</v>
      </c>
      <c r="V83" s="234">
        <f t="shared" si="5"/>
        <v>1037000</v>
      </c>
    </row>
    <row r="84" spans="1:22" ht="12.75">
      <c r="A84" s="202" t="s">
        <v>520</v>
      </c>
      <c r="B84" s="203">
        <v>75</v>
      </c>
      <c r="C84">
        <v>2018</v>
      </c>
      <c r="D84" s="234">
        <v>1998000</v>
      </c>
      <c r="E84" s="234">
        <v>820000</v>
      </c>
      <c r="F84" s="234">
        <v>390000</v>
      </c>
      <c r="G84" s="234">
        <v>0</v>
      </c>
      <c r="H84" s="234">
        <v>65000</v>
      </c>
      <c r="I84" s="234">
        <v>15000</v>
      </c>
      <c r="J84" s="234">
        <v>149000</v>
      </c>
      <c r="K84" s="234">
        <f t="shared" si="3"/>
        <v>3437000</v>
      </c>
      <c r="L84"/>
      <c r="M84">
        <v>2019</v>
      </c>
      <c r="N84" s="234">
        <v>2178000</v>
      </c>
      <c r="O84" s="234">
        <v>845000</v>
      </c>
      <c r="P84" s="234">
        <v>390000</v>
      </c>
      <c r="Q84" s="234">
        <v>0</v>
      </c>
      <c r="R84" s="234">
        <v>70000</v>
      </c>
      <c r="S84" s="234">
        <v>15000</v>
      </c>
      <c r="T84" s="234">
        <v>145000</v>
      </c>
      <c r="U84" s="234">
        <f t="shared" si="4"/>
        <v>3643000</v>
      </c>
      <c r="V84" s="234">
        <f t="shared" si="5"/>
        <v>3643000</v>
      </c>
    </row>
    <row r="85" spans="1:22" ht="12.75">
      <c r="A85" s="202" t="s">
        <v>521</v>
      </c>
      <c r="B85" s="203">
        <v>76</v>
      </c>
      <c r="C85">
        <v>2018</v>
      </c>
      <c r="D85" s="234">
        <v>1076118.75</v>
      </c>
      <c r="E85" s="234">
        <v>22115</v>
      </c>
      <c r="F85" s="234">
        <v>64657.81</v>
      </c>
      <c r="G85" s="234">
        <v>3410.67</v>
      </c>
      <c r="H85" s="234">
        <v>2250</v>
      </c>
      <c r="I85" s="234">
        <v>16000</v>
      </c>
      <c r="J85" s="234">
        <v>3362.61</v>
      </c>
      <c r="K85" s="234">
        <f t="shared" si="3"/>
        <v>1187914.84</v>
      </c>
      <c r="L85"/>
      <c r="M85">
        <v>2019</v>
      </c>
      <c r="N85" s="234">
        <v>1076118.75</v>
      </c>
      <c r="O85" s="234">
        <v>24000</v>
      </c>
      <c r="P85" s="234">
        <v>88615</v>
      </c>
      <c r="Q85" s="234">
        <v>3410.67</v>
      </c>
      <c r="R85" s="234">
        <v>1550</v>
      </c>
      <c r="S85" s="234">
        <v>23000</v>
      </c>
      <c r="T85" s="234">
        <v>5410</v>
      </c>
      <c r="U85" s="234">
        <f t="shared" si="4"/>
        <v>1222104.42</v>
      </c>
      <c r="V85" s="234">
        <f t="shared" si="5"/>
        <v>1222104.42</v>
      </c>
    </row>
    <row r="86" spans="1:22" ht="12.75">
      <c r="A86" s="202" t="s">
        <v>522</v>
      </c>
      <c r="B86" s="203">
        <v>77</v>
      </c>
      <c r="C86">
        <v>2018</v>
      </c>
      <c r="D86" s="234">
        <v>1004825</v>
      </c>
      <c r="E86" s="234">
        <v>21400</v>
      </c>
      <c r="F86" s="234">
        <v>110000</v>
      </c>
      <c r="G86" s="234">
        <v>0</v>
      </c>
      <c r="H86" s="234">
        <v>20000</v>
      </c>
      <c r="I86" s="234">
        <v>19000</v>
      </c>
      <c r="J86" s="234">
        <v>30000</v>
      </c>
      <c r="K86" s="234">
        <f t="shared" si="3"/>
        <v>1205225</v>
      </c>
      <c r="L86"/>
      <c r="M86">
        <v>2019</v>
      </c>
      <c r="N86" s="234">
        <v>1041927</v>
      </c>
      <c r="O86" s="234">
        <v>28400</v>
      </c>
      <c r="P86" s="234">
        <v>110000</v>
      </c>
      <c r="Q86" s="234">
        <v>0</v>
      </c>
      <c r="R86" s="234">
        <v>20000</v>
      </c>
      <c r="S86" s="234">
        <v>19000</v>
      </c>
      <c r="T86" s="234">
        <v>30000</v>
      </c>
      <c r="U86" s="234">
        <f t="shared" si="4"/>
        <v>1249327</v>
      </c>
      <c r="V86" s="234">
        <f t="shared" si="5"/>
        <v>1249327</v>
      </c>
    </row>
    <row r="87" spans="1:22" ht="12.75">
      <c r="A87" s="202" t="s">
        <v>523</v>
      </c>
      <c r="B87" s="203">
        <v>78</v>
      </c>
      <c r="C87">
        <v>2018</v>
      </c>
      <c r="D87" s="234">
        <v>1380000</v>
      </c>
      <c r="E87" s="234">
        <v>300</v>
      </c>
      <c r="F87" s="234">
        <v>67000</v>
      </c>
      <c r="G87" s="234">
        <v>0</v>
      </c>
      <c r="H87" s="234">
        <v>1500</v>
      </c>
      <c r="I87" s="234">
        <v>45000</v>
      </c>
      <c r="J87" s="234">
        <v>0</v>
      </c>
      <c r="K87" s="234">
        <f t="shared" si="3"/>
        <v>1493800</v>
      </c>
      <c r="L87"/>
      <c r="M87">
        <v>2019</v>
      </c>
      <c r="N87" s="234">
        <v>1200000</v>
      </c>
      <c r="O87" s="234">
        <v>200</v>
      </c>
      <c r="P87" s="234">
        <v>50000</v>
      </c>
      <c r="Q87" s="234">
        <v>0</v>
      </c>
      <c r="R87" s="234">
        <v>1800</v>
      </c>
      <c r="S87" s="234">
        <v>75000</v>
      </c>
      <c r="T87" s="234">
        <v>0</v>
      </c>
      <c r="U87" s="234">
        <f t="shared" si="4"/>
        <v>1327000</v>
      </c>
      <c r="V87" s="234">
        <f t="shared" si="5"/>
        <v>1327000</v>
      </c>
    </row>
    <row r="88" spans="1:22" ht="12.75">
      <c r="A88" s="202" t="s">
        <v>524</v>
      </c>
      <c r="B88" s="203">
        <v>79</v>
      </c>
      <c r="C88">
        <v>2018</v>
      </c>
      <c r="D88" s="234">
        <v>4600000</v>
      </c>
      <c r="E88" s="234">
        <v>368000</v>
      </c>
      <c r="F88" s="234">
        <v>110000</v>
      </c>
      <c r="G88" s="234">
        <v>22919</v>
      </c>
      <c r="H88" s="234">
        <v>15000</v>
      </c>
      <c r="I88" s="234">
        <v>30000</v>
      </c>
      <c r="J88" s="234">
        <v>250000</v>
      </c>
      <c r="K88" s="234">
        <f t="shared" si="3"/>
        <v>5395919</v>
      </c>
      <c r="L88"/>
      <c r="M88">
        <v>2019</v>
      </c>
      <c r="N88" s="234">
        <v>4745674</v>
      </c>
      <c r="O88" s="234">
        <v>378000</v>
      </c>
      <c r="P88" s="234">
        <v>110000</v>
      </c>
      <c r="Q88" s="234">
        <v>20744</v>
      </c>
      <c r="R88" s="234">
        <v>12500</v>
      </c>
      <c r="S88" s="234">
        <v>75000</v>
      </c>
      <c r="T88" s="234">
        <v>251500</v>
      </c>
      <c r="U88" s="234">
        <f t="shared" si="4"/>
        <v>5593418</v>
      </c>
      <c r="V88" s="234">
        <f t="shared" si="5"/>
        <v>5593418</v>
      </c>
    </row>
    <row r="89" spans="1:22" ht="12.75">
      <c r="A89" s="202" t="s">
        <v>525</v>
      </c>
      <c r="B89" s="203">
        <v>80</v>
      </c>
      <c r="C89">
        <v>2018</v>
      </c>
      <c r="D89" s="234">
        <v>1467000</v>
      </c>
      <c r="E89" s="234">
        <v>72150</v>
      </c>
      <c r="F89" s="234">
        <v>124500</v>
      </c>
      <c r="G89" s="234">
        <v>850</v>
      </c>
      <c r="H89" s="234">
        <v>37625</v>
      </c>
      <c r="I89" s="234">
        <v>5500</v>
      </c>
      <c r="J89" s="234">
        <v>139296</v>
      </c>
      <c r="K89" s="234">
        <f t="shared" si="3"/>
        <v>1846921</v>
      </c>
      <c r="L89"/>
      <c r="M89">
        <v>2019</v>
      </c>
      <c r="N89" s="234">
        <v>1543720</v>
      </c>
      <c r="O89" s="234">
        <v>78000</v>
      </c>
      <c r="P89" s="234">
        <v>124500</v>
      </c>
      <c r="Q89" s="234">
        <v>850</v>
      </c>
      <c r="R89" s="234">
        <v>38625</v>
      </c>
      <c r="S89" s="234">
        <v>28170</v>
      </c>
      <c r="T89" s="234">
        <v>0</v>
      </c>
      <c r="U89" s="234">
        <f t="shared" si="4"/>
        <v>1813865</v>
      </c>
      <c r="V89" s="234">
        <f t="shared" si="5"/>
        <v>1813865</v>
      </c>
    </row>
    <row r="90" spans="1:22" ht="12.75">
      <c r="A90" s="202" t="s">
        <v>526</v>
      </c>
      <c r="B90" s="203">
        <v>81</v>
      </c>
      <c r="C90">
        <v>2018</v>
      </c>
      <c r="D90" s="234">
        <v>500000</v>
      </c>
      <c r="E90" s="234">
        <v>0</v>
      </c>
      <c r="F90" s="234">
        <v>32000</v>
      </c>
      <c r="G90" s="234">
        <v>0</v>
      </c>
      <c r="H90" s="234">
        <v>10000</v>
      </c>
      <c r="I90" s="234">
        <v>4500</v>
      </c>
      <c r="J90" s="234">
        <v>0</v>
      </c>
      <c r="K90" s="234">
        <f t="shared" si="3"/>
        <v>546500</v>
      </c>
      <c r="L90"/>
      <c r="M90">
        <v>2019</v>
      </c>
      <c r="N90" s="234">
        <v>550000</v>
      </c>
      <c r="O90" s="234">
        <v>3000</v>
      </c>
      <c r="P90" s="234">
        <v>35000</v>
      </c>
      <c r="Q90" s="234">
        <v>0</v>
      </c>
      <c r="R90" s="234">
        <v>10000</v>
      </c>
      <c r="S90" s="234">
        <v>7000</v>
      </c>
      <c r="T90" s="234">
        <v>0</v>
      </c>
      <c r="U90" s="234">
        <f t="shared" si="4"/>
        <v>605000</v>
      </c>
      <c r="V90" s="234">
        <f t="shared" si="5"/>
        <v>605000</v>
      </c>
    </row>
    <row r="91" spans="1:22" ht="12.75">
      <c r="A91" s="202" t="s">
        <v>527</v>
      </c>
      <c r="B91" s="203">
        <v>82</v>
      </c>
      <c r="C91">
        <v>2018</v>
      </c>
      <c r="D91" s="234">
        <v>2545000</v>
      </c>
      <c r="E91" s="234">
        <v>92949</v>
      </c>
      <c r="F91" s="234">
        <v>200000</v>
      </c>
      <c r="G91" s="234">
        <v>10000</v>
      </c>
      <c r="H91" s="234">
        <v>30000</v>
      </c>
      <c r="I91" s="234">
        <v>188910</v>
      </c>
      <c r="J91" s="234">
        <v>690000</v>
      </c>
      <c r="K91" s="234">
        <f t="shared" si="3"/>
        <v>3756859</v>
      </c>
      <c r="L91"/>
      <c r="M91">
        <v>2019</v>
      </c>
      <c r="N91" s="234">
        <v>2605540</v>
      </c>
      <c r="O91" s="234">
        <v>94699</v>
      </c>
      <c r="P91" s="234">
        <v>200000</v>
      </c>
      <c r="Q91" s="234">
        <v>8250</v>
      </c>
      <c r="R91" s="234">
        <v>30360</v>
      </c>
      <c r="S91" s="234">
        <v>185645</v>
      </c>
      <c r="T91" s="234">
        <v>696500</v>
      </c>
      <c r="U91" s="234">
        <f t="shared" si="4"/>
        <v>3820994</v>
      </c>
      <c r="V91" s="234">
        <f t="shared" si="5"/>
        <v>3820994</v>
      </c>
    </row>
    <row r="92" spans="1:22" ht="12.75">
      <c r="A92" s="202" t="s">
        <v>528</v>
      </c>
      <c r="B92" s="203">
        <v>83</v>
      </c>
      <c r="C92">
        <v>2018</v>
      </c>
      <c r="D92" s="234">
        <v>1716159</v>
      </c>
      <c r="E92" s="234">
        <v>0</v>
      </c>
      <c r="F92" s="234">
        <v>225000</v>
      </c>
      <c r="G92" s="234">
        <v>3000</v>
      </c>
      <c r="H92" s="234">
        <v>25000</v>
      </c>
      <c r="I92" s="234">
        <v>30000</v>
      </c>
      <c r="J92" s="234">
        <v>70000</v>
      </c>
      <c r="K92" s="234">
        <f t="shared" si="3"/>
        <v>2069159</v>
      </c>
      <c r="L92"/>
      <c r="M92">
        <v>2019</v>
      </c>
      <c r="N92" s="234">
        <v>1946159</v>
      </c>
      <c r="O92" s="234">
        <v>0</v>
      </c>
      <c r="P92" s="234">
        <v>275000</v>
      </c>
      <c r="Q92" s="234">
        <v>3000</v>
      </c>
      <c r="R92" s="234">
        <v>20000</v>
      </c>
      <c r="S92" s="234">
        <v>35000</v>
      </c>
      <c r="T92" s="234">
        <v>70000</v>
      </c>
      <c r="U92" s="234">
        <f t="shared" si="4"/>
        <v>2349159</v>
      </c>
      <c r="V92" s="234">
        <f t="shared" si="5"/>
        <v>2349159</v>
      </c>
    </row>
    <row r="93" spans="1:22" ht="12.75">
      <c r="A93" s="202" t="s">
        <v>529</v>
      </c>
      <c r="B93" s="203">
        <v>84</v>
      </c>
      <c r="C93">
        <v>2018</v>
      </c>
      <c r="D93" s="234">
        <v>300000</v>
      </c>
      <c r="E93" s="234">
        <v>1000</v>
      </c>
      <c r="F93" s="234">
        <v>15000</v>
      </c>
      <c r="G93" s="234">
        <v>0</v>
      </c>
      <c r="H93" s="234">
        <v>10000</v>
      </c>
      <c r="I93" s="234">
        <v>2000</v>
      </c>
      <c r="J93" s="234">
        <v>0</v>
      </c>
      <c r="K93" s="234">
        <f t="shared" si="3"/>
        <v>328000</v>
      </c>
      <c r="L93"/>
      <c r="M93">
        <v>2019</v>
      </c>
      <c r="N93" s="234">
        <v>300000</v>
      </c>
      <c r="O93" s="234">
        <v>1000</v>
      </c>
      <c r="P93" s="234">
        <v>20000</v>
      </c>
      <c r="Q93" s="234">
        <v>0</v>
      </c>
      <c r="R93" s="234">
        <v>10000</v>
      </c>
      <c r="S93" s="234">
        <v>2000</v>
      </c>
      <c r="T93" s="234">
        <v>0</v>
      </c>
      <c r="U93" s="234">
        <f t="shared" si="4"/>
        <v>333000</v>
      </c>
      <c r="V93" s="234">
        <f t="shared" si="5"/>
        <v>333000</v>
      </c>
    </row>
    <row r="94" spans="1:22" ht="12.75">
      <c r="A94" s="202" t="s">
        <v>530</v>
      </c>
      <c r="B94" s="203">
        <v>85</v>
      </c>
      <c r="C94">
        <v>2018</v>
      </c>
      <c r="D94" s="234">
        <v>2200000</v>
      </c>
      <c r="E94" s="234">
        <v>250000</v>
      </c>
      <c r="F94" s="234">
        <v>225000</v>
      </c>
      <c r="G94" s="234">
        <v>75000</v>
      </c>
      <c r="H94" s="234">
        <v>21000</v>
      </c>
      <c r="I94" s="234">
        <v>40000</v>
      </c>
      <c r="J94" s="234">
        <v>237000</v>
      </c>
      <c r="K94" s="234">
        <f t="shared" si="3"/>
        <v>3048000</v>
      </c>
      <c r="L94"/>
      <c r="M94">
        <v>2019</v>
      </c>
      <c r="N94" s="234">
        <v>2408169.06</v>
      </c>
      <c r="O94" s="234">
        <v>315000</v>
      </c>
      <c r="P94" s="234">
        <v>225000</v>
      </c>
      <c r="Q94" s="234">
        <v>61000</v>
      </c>
      <c r="R94" s="234">
        <v>5000</v>
      </c>
      <c r="S94" s="234">
        <v>60000</v>
      </c>
      <c r="T94" s="234">
        <v>330000</v>
      </c>
      <c r="U94" s="234">
        <f t="shared" si="4"/>
        <v>3404169.06</v>
      </c>
      <c r="V94" s="234">
        <f t="shared" si="5"/>
        <v>3404169.06</v>
      </c>
    </row>
    <row r="95" spans="1:22" ht="12.75">
      <c r="A95" s="202" t="s">
        <v>531</v>
      </c>
      <c r="B95" s="203">
        <v>86</v>
      </c>
      <c r="C95">
        <v>2018</v>
      </c>
      <c r="D95" s="234">
        <v>866557.39</v>
      </c>
      <c r="E95" s="234">
        <v>323000</v>
      </c>
      <c r="F95" s="234">
        <v>80000</v>
      </c>
      <c r="G95" s="234">
        <v>8300</v>
      </c>
      <c r="H95" s="234">
        <v>37300</v>
      </c>
      <c r="I95" s="234">
        <v>15000</v>
      </c>
      <c r="J95" s="234">
        <v>25000</v>
      </c>
      <c r="K95" s="234">
        <f t="shared" si="3"/>
        <v>1355157.3900000001</v>
      </c>
      <c r="L95"/>
      <c r="M95">
        <v>2019</v>
      </c>
      <c r="N95" s="234">
        <v>880000</v>
      </c>
      <c r="O95" s="234">
        <v>388000</v>
      </c>
      <c r="P95" s="234">
        <v>90000</v>
      </c>
      <c r="Q95" s="234">
        <v>8000</v>
      </c>
      <c r="R95" s="234">
        <v>34000</v>
      </c>
      <c r="S95" s="234">
        <v>20000</v>
      </c>
      <c r="T95" s="234">
        <v>32500</v>
      </c>
      <c r="U95" s="234">
        <f t="shared" si="4"/>
        <v>1452500</v>
      </c>
      <c r="V95" s="234">
        <f t="shared" si="5"/>
        <v>1452500</v>
      </c>
    </row>
    <row r="96" spans="1:22" ht="12.75">
      <c r="A96" s="202" t="s">
        <v>532</v>
      </c>
      <c r="B96" s="203">
        <v>87</v>
      </c>
      <c r="C96">
        <v>2018</v>
      </c>
      <c r="D96" s="234">
        <v>1525000</v>
      </c>
      <c r="E96" s="234">
        <v>160000</v>
      </c>
      <c r="F96" s="234">
        <v>110000</v>
      </c>
      <c r="G96" s="234">
        <v>30000</v>
      </c>
      <c r="H96" s="234">
        <v>30000</v>
      </c>
      <c r="I96" s="234">
        <v>12000</v>
      </c>
      <c r="J96" s="234">
        <v>80000</v>
      </c>
      <c r="K96" s="234">
        <f t="shared" si="3"/>
        <v>1947000</v>
      </c>
      <c r="L96"/>
      <c r="M96">
        <v>2019</v>
      </c>
      <c r="N96" s="234">
        <v>1600909</v>
      </c>
      <c r="O96" s="234">
        <v>180000</v>
      </c>
      <c r="P96" s="234">
        <v>115000</v>
      </c>
      <c r="Q96" s="234">
        <v>33000</v>
      </c>
      <c r="R96" s="234">
        <v>32000</v>
      </c>
      <c r="S96" s="234">
        <v>15000</v>
      </c>
      <c r="T96" s="234">
        <v>90000</v>
      </c>
      <c r="U96" s="234">
        <f t="shared" si="4"/>
        <v>2065909</v>
      </c>
      <c r="V96" s="234">
        <f t="shared" si="5"/>
        <v>2065909</v>
      </c>
    </row>
    <row r="97" spans="1:22" ht="12.75">
      <c r="A97" s="202" t="s">
        <v>533</v>
      </c>
      <c r="B97" s="203">
        <v>88</v>
      </c>
      <c r="C97">
        <v>2018</v>
      </c>
      <c r="D97" s="234">
        <v>3500000</v>
      </c>
      <c r="E97" s="234">
        <v>325000</v>
      </c>
      <c r="F97" s="234">
        <v>215000</v>
      </c>
      <c r="G97" s="234">
        <v>0</v>
      </c>
      <c r="H97" s="234">
        <v>24000</v>
      </c>
      <c r="I97" s="234">
        <v>30000</v>
      </c>
      <c r="J97" s="234">
        <v>658558</v>
      </c>
      <c r="K97" s="234">
        <f t="shared" si="3"/>
        <v>4752558</v>
      </c>
      <c r="L97"/>
      <c r="M97">
        <v>2019</v>
      </c>
      <c r="N97" s="234">
        <v>3750000</v>
      </c>
      <c r="O97" s="234">
        <v>345000</v>
      </c>
      <c r="P97" s="234">
        <v>275000</v>
      </c>
      <c r="Q97" s="234">
        <v>0</v>
      </c>
      <c r="R97" s="234">
        <v>25000</v>
      </c>
      <c r="S97" s="234">
        <v>55000</v>
      </c>
      <c r="T97" s="234">
        <v>619000</v>
      </c>
      <c r="U97" s="234">
        <f t="shared" si="4"/>
        <v>5069000</v>
      </c>
      <c r="V97" s="234">
        <f t="shared" si="5"/>
        <v>5069000</v>
      </c>
    </row>
    <row r="98" spans="1:22" ht="12.75">
      <c r="A98" s="202" t="s">
        <v>534</v>
      </c>
      <c r="B98" s="203">
        <v>89</v>
      </c>
      <c r="C98" s="236">
        <v>2018</v>
      </c>
      <c r="D98" s="234">
        <v>850000</v>
      </c>
      <c r="E98" s="234">
        <v>887500</v>
      </c>
      <c r="F98" s="234">
        <v>85000</v>
      </c>
      <c r="G98" s="234">
        <v>28000.98</v>
      </c>
      <c r="H98" s="234">
        <v>45000</v>
      </c>
      <c r="I98" s="234">
        <v>30000</v>
      </c>
      <c r="J98" s="234">
        <v>0</v>
      </c>
      <c r="K98" s="234">
        <f t="shared" si="3"/>
        <v>1925500.98</v>
      </c>
      <c r="L98"/>
      <c r="M98">
        <v>2019</v>
      </c>
      <c r="N98" s="234">
        <v>850000</v>
      </c>
      <c r="O98" s="234">
        <v>887500</v>
      </c>
      <c r="P98" s="234">
        <v>85000</v>
      </c>
      <c r="Q98" s="234">
        <v>28000.17</v>
      </c>
      <c r="R98" s="234">
        <v>45000</v>
      </c>
      <c r="S98" s="234">
        <v>30000</v>
      </c>
      <c r="T98" s="234">
        <v>0</v>
      </c>
      <c r="U98" s="234">
        <f t="shared" si="4"/>
        <v>1925500.17</v>
      </c>
      <c r="V98" s="234">
        <f t="shared" si="5"/>
        <v>1925500.17</v>
      </c>
    </row>
    <row r="99" spans="1:22" ht="12.75">
      <c r="A99" s="202" t="s">
        <v>535</v>
      </c>
      <c r="B99" s="203">
        <v>90</v>
      </c>
      <c r="C99">
        <v>2018</v>
      </c>
      <c r="D99" s="234">
        <v>225000</v>
      </c>
      <c r="E99" s="234">
        <v>0</v>
      </c>
      <c r="F99" s="234">
        <v>22000</v>
      </c>
      <c r="G99" s="234">
        <v>750</v>
      </c>
      <c r="H99" s="234">
        <v>1500</v>
      </c>
      <c r="I99" s="234">
        <v>4000</v>
      </c>
      <c r="J99" s="234">
        <v>12700</v>
      </c>
      <c r="K99" s="234">
        <f t="shared" si="3"/>
        <v>265950</v>
      </c>
      <c r="L99"/>
      <c r="M99">
        <v>2019</v>
      </c>
      <c r="N99" s="234">
        <v>215000</v>
      </c>
      <c r="O99" s="234">
        <v>0</v>
      </c>
      <c r="P99" s="234">
        <v>20000</v>
      </c>
      <c r="Q99" s="234">
        <v>700</v>
      </c>
      <c r="R99" s="234">
        <v>12000</v>
      </c>
      <c r="S99" s="234">
        <v>4000</v>
      </c>
      <c r="T99" s="234">
        <v>12000</v>
      </c>
      <c r="U99" s="234">
        <f t="shared" si="4"/>
        <v>263700</v>
      </c>
      <c r="V99" s="234">
        <f t="shared" si="5"/>
        <v>263700</v>
      </c>
    </row>
    <row r="100" spans="1:22" ht="12.75">
      <c r="A100" s="202" t="s">
        <v>536</v>
      </c>
      <c r="B100" s="203">
        <v>91</v>
      </c>
      <c r="C100">
        <v>2018</v>
      </c>
      <c r="D100" s="234">
        <v>175000</v>
      </c>
      <c r="E100" s="234">
        <v>936</v>
      </c>
      <c r="F100" s="234">
        <v>6600</v>
      </c>
      <c r="G100" s="234">
        <v>0</v>
      </c>
      <c r="H100" s="234">
        <v>21000</v>
      </c>
      <c r="I100" s="234">
        <v>42000</v>
      </c>
      <c r="J100" s="234">
        <v>85000</v>
      </c>
      <c r="K100" s="234">
        <f t="shared" si="3"/>
        <v>330536</v>
      </c>
      <c r="L100"/>
      <c r="M100">
        <v>2019</v>
      </c>
      <c r="N100" s="234">
        <v>175000</v>
      </c>
      <c r="O100" s="234">
        <v>792</v>
      </c>
      <c r="P100" s="234">
        <v>6600</v>
      </c>
      <c r="Q100" s="234">
        <v>0</v>
      </c>
      <c r="R100" s="234">
        <v>20000</v>
      </c>
      <c r="S100" s="234">
        <v>30000</v>
      </c>
      <c r="T100" s="234">
        <v>70000</v>
      </c>
      <c r="U100" s="234">
        <f t="shared" si="4"/>
        <v>302392</v>
      </c>
      <c r="V100" s="234">
        <f t="shared" si="5"/>
        <v>302392</v>
      </c>
    </row>
    <row r="101" spans="1:22" ht="12.75">
      <c r="A101" s="202" t="s">
        <v>537</v>
      </c>
      <c r="B101" s="203">
        <v>92</v>
      </c>
      <c r="C101">
        <v>2018</v>
      </c>
      <c r="D101" s="234">
        <v>625000</v>
      </c>
      <c r="E101" s="234">
        <v>213000</v>
      </c>
      <c r="F101" s="234">
        <v>29000</v>
      </c>
      <c r="G101" s="234">
        <v>0</v>
      </c>
      <c r="H101" s="234">
        <v>10000</v>
      </c>
      <c r="I101" s="234">
        <v>49000</v>
      </c>
      <c r="J101" s="234">
        <v>0</v>
      </c>
      <c r="K101" s="234">
        <f t="shared" si="3"/>
        <v>926000</v>
      </c>
      <c r="L101"/>
      <c r="M101">
        <v>2019</v>
      </c>
      <c r="N101" s="234">
        <v>675000</v>
      </c>
      <c r="O101" s="234">
        <v>229000</v>
      </c>
      <c r="P101" s="234">
        <v>22000</v>
      </c>
      <c r="Q101" s="234">
        <v>0</v>
      </c>
      <c r="R101" s="234">
        <v>10275</v>
      </c>
      <c r="S101" s="234">
        <v>25000</v>
      </c>
      <c r="T101" s="234">
        <v>0</v>
      </c>
      <c r="U101" s="234">
        <f t="shared" si="4"/>
        <v>961275</v>
      </c>
      <c r="V101" s="234">
        <f t="shared" si="5"/>
        <v>961275</v>
      </c>
    </row>
    <row r="102" spans="1:22" ht="12.75">
      <c r="A102" s="202" t="s">
        <v>538</v>
      </c>
      <c r="B102" s="203">
        <v>93</v>
      </c>
      <c r="C102">
        <v>2018</v>
      </c>
      <c r="D102" s="234">
        <v>3300000</v>
      </c>
      <c r="E102" s="234">
        <v>500000</v>
      </c>
      <c r="F102" s="234">
        <v>350000</v>
      </c>
      <c r="G102" s="234">
        <v>14000</v>
      </c>
      <c r="H102" s="234">
        <v>1000000</v>
      </c>
      <c r="I102" s="234">
        <v>35000</v>
      </c>
      <c r="J102" s="234">
        <v>950000</v>
      </c>
      <c r="K102" s="234">
        <f t="shared" si="3"/>
        <v>6149000</v>
      </c>
      <c r="L102"/>
      <c r="M102">
        <v>2019</v>
      </c>
      <c r="N102" s="234">
        <v>3700000</v>
      </c>
      <c r="O102" s="234">
        <v>500000</v>
      </c>
      <c r="P102" s="234">
        <v>350000</v>
      </c>
      <c r="Q102" s="234">
        <v>14000</v>
      </c>
      <c r="R102" s="234">
        <v>1000000</v>
      </c>
      <c r="S102" s="234">
        <v>35000</v>
      </c>
      <c r="T102" s="234">
        <v>950000</v>
      </c>
      <c r="U102" s="234">
        <f t="shared" si="4"/>
        <v>6549000</v>
      </c>
      <c r="V102" s="234">
        <f t="shared" si="5"/>
        <v>6549000</v>
      </c>
    </row>
    <row r="103" spans="1:22" ht="12.75">
      <c r="A103" s="202" t="s">
        <v>539</v>
      </c>
      <c r="B103" s="203">
        <v>94</v>
      </c>
      <c r="C103">
        <v>2018</v>
      </c>
      <c r="D103" s="234">
        <v>1650000</v>
      </c>
      <c r="E103" s="234">
        <v>550000</v>
      </c>
      <c r="F103" s="234">
        <v>325000</v>
      </c>
      <c r="G103" s="234">
        <v>150000</v>
      </c>
      <c r="H103" s="234">
        <v>5000</v>
      </c>
      <c r="I103" s="234">
        <v>13000</v>
      </c>
      <c r="J103" s="234">
        <v>0</v>
      </c>
      <c r="K103" s="234">
        <f t="shared" si="3"/>
        <v>2693000</v>
      </c>
      <c r="L103"/>
      <c r="M103">
        <v>2019</v>
      </c>
      <c r="N103" s="234">
        <v>1700000</v>
      </c>
      <c r="O103" s="234">
        <v>600000</v>
      </c>
      <c r="P103" s="234">
        <v>325000</v>
      </c>
      <c r="Q103" s="234">
        <v>170000</v>
      </c>
      <c r="R103" s="234">
        <v>4000</v>
      </c>
      <c r="S103" s="234">
        <v>30000</v>
      </c>
      <c r="T103" s="234">
        <v>40000</v>
      </c>
      <c r="U103" s="234">
        <f t="shared" si="4"/>
        <v>2869000</v>
      </c>
      <c r="V103" s="234">
        <f t="shared" si="5"/>
        <v>2869000</v>
      </c>
    </row>
    <row r="104" spans="1:22" ht="12.75">
      <c r="A104" s="202" t="s">
        <v>540</v>
      </c>
      <c r="B104" s="203">
        <v>95</v>
      </c>
      <c r="C104">
        <v>2018</v>
      </c>
      <c r="D104" s="234">
        <v>8142931</v>
      </c>
      <c r="E104" s="234">
        <v>1306000</v>
      </c>
      <c r="F104" s="234">
        <v>1271000</v>
      </c>
      <c r="G104" s="234">
        <v>438620.63</v>
      </c>
      <c r="H104" s="234">
        <v>1410000</v>
      </c>
      <c r="I104" s="234">
        <v>79000</v>
      </c>
      <c r="J104" s="234">
        <v>2067000</v>
      </c>
      <c r="K104" s="234">
        <f t="shared" si="3"/>
        <v>14714551.63</v>
      </c>
      <c r="L104"/>
      <c r="M104">
        <v>2019</v>
      </c>
      <c r="N104" s="234">
        <v>8230000</v>
      </c>
      <c r="O104" s="234">
        <v>1347300</v>
      </c>
      <c r="P104" s="234">
        <v>1411000</v>
      </c>
      <c r="Q104" s="234">
        <v>429400</v>
      </c>
      <c r="R104" s="234">
        <v>1550000</v>
      </c>
      <c r="S104" s="234">
        <v>115000</v>
      </c>
      <c r="T104" s="234">
        <v>1950000</v>
      </c>
      <c r="U104" s="234">
        <f t="shared" si="4"/>
        <v>15032700</v>
      </c>
      <c r="V104" s="234">
        <f t="shared" si="5"/>
        <v>15032700</v>
      </c>
    </row>
    <row r="105" spans="1:22" ht="12.75">
      <c r="A105" s="202" t="s">
        <v>541</v>
      </c>
      <c r="B105" s="203">
        <v>96</v>
      </c>
      <c r="C105">
        <v>2018</v>
      </c>
      <c r="D105" s="234">
        <v>3551103</v>
      </c>
      <c r="E105" s="234">
        <v>1685000</v>
      </c>
      <c r="F105" s="234">
        <v>575000</v>
      </c>
      <c r="G105" s="234">
        <v>150000</v>
      </c>
      <c r="H105" s="234">
        <v>80000</v>
      </c>
      <c r="I105" s="234">
        <v>40000</v>
      </c>
      <c r="J105" s="234">
        <v>40000</v>
      </c>
      <c r="K105" s="234">
        <f t="shared" si="3"/>
        <v>6121103</v>
      </c>
      <c r="L105"/>
      <c r="M105">
        <v>2019</v>
      </c>
      <c r="N105" s="234">
        <v>4000000</v>
      </c>
      <c r="O105" s="234">
        <v>1560000</v>
      </c>
      <c r="P105" s="234">
        <v>575000</v>
      </c>
      <c r="Q105" s="234">
        <v>165000</v>
      </c>
      <c r="R105" s="234">
        <v>80000</v>
      </c>
      <c r="S105" s="234">
        <v>40000</v>
      </c>
      <c r="T105" s="234">
        <v>40000</v>
      </c>
      <c r="U105" s="234">
        <f t="shared" si="4"/>
        <v>6460000</v>
      </c>
      <c r="V105" s="234">
        <f t="shared" si="5"/>
        <v>6460000</v>
      </c>
    </row>
    <row r="106" spans="1:22" ht="12.75">
      <c r="A106" s="202" t="s">
        <v>542</v>
      </c>
      <c r="B106" s="203">
        <v>97</v>
      </c>
      <c r="C106">
        <v>2018</v>
      </c>
      <c r="D106" s="234">
        <v>3298428.81</v>
      </c>
      <c r="E106" s="234">
        <v>650000</v>
      </c>
      <c r="F106" s="234">
        <v>580000</v>
      </c>
      <c r="G106" s="234">
        <v>225000</v>
      </c>
      <c r="H106" s="234">
        <v>133000</v>
      </c>
      <c r="I106" s="234">
        <v>55000</v>
      </c>
      <c r="J106" s="234">
        <v>750000</v>
      </c>
      <c r="K106" s="234">
        <f t="shared" si="3"/>
        <v>5691428.8100000005</v>
      </c>
      <c r="L106"/>
      <c r="M106">
        <v>2019</v>
      </c>
      <c r="N106" s="234">
        <v>3777668.42</v>
      </c>
      <c r="O106" s="234">
        <v>900000</v>
      </c>
      <c r="P106" s="234">
        <v>580000</v>
      </c>
      <c r="Q106" s="234">
        <v>224000</v>
      </c>
      <c r="R106" s="234">
        <v>142000</v>
      </c>
      <c r="S106" s="234">
        <v>75000</v>
      </c>
      <c r="T106" s="234">
        <v>750000</v>
      </c>
      <c r="U106" s="234">
        <f t="shared" si="4"/>
        <v>6448668.42</v>
      </c>
      <c r="V106" s="234">
        <f t="shared" si="5"/>
        <v>6448668.42</v>
      </c>
    </row>
    <row r="107" spans="1:22" ht="12.75">
      <c r="A107" s="202" t="s">
        <v>543</v>
      </c>
      <c r="B107" s="203">
        <v>98</v>
      </c>
      <c r="C107">
        <v>2017</v>
      </c>
      <c r="D107" s="234">
        <v>46500</v>
      </c>
      <c r="E107" s="234">
        <v>0</v>
      </c>
      <c r="F107" s="234">
        <v>5000</v>
      </c>
      <c r="G107" s="234">
        <v>149500</v>
      </c>
      <c r="H107" s="234">
        <v>1000</v>
      </c>
      <c r="I107" s="234">
        <v>1000</v>
      </c>
      <c r="J107" s="234">
        <v>0</v>
      </c>
      <c r="K107" s="234">
        <f t="shared" si="3"/>
        <v>203000</v>
      </c>
      <c r="L107"/>
      <c r="M107">
        <v>2018</v>
      </c>
      <c r="N107" s="234">
        <v>80000</v>
      </c>
      <c r="O107" s="234">
        <v>0</v>
      </c>
      <c r="P107" s="234">
        <v>5000</v>
      </c>
      <c r="Q107" s="234">
        <v>180000</v>
      </c>
      <c r="R107" s="234">
        <v>1000</v>
      </c>
      <c r="S107" s="234">
        <v>3000</v>
      </c>
      <c r="T107" s="234">
        <v>0</v>
      </c>
      <c r="U107" s="234">
        <f t="shared" si="4"/>
        <v>269000</v>
      </c>
      <c r="V107" s="234">
        <f t="shared" si="5"/>
        <v>269000</v>
      </c>
    </row>
    <row r="108" spans="1:22" ht="12.75">
      <c r="A108" s="202" t="s">
        <v>544</v>
      </c>
      <c r="B108" s="203">
        <v>99</v>
      </c>
      <c r="C108">
        <v>2018</v>
      </c>
      <c r="D108" s="234">
        <v>2840769</v>
      </c>
      <c r="E108" s="234">
        <v>2804805</v>
      </c>
      <c r="F108" s="234">
        <v>150883</v>
      </c>
      <c r="G108" s="234">
        <v>1998116</v>
      </c>
      <c r="H108" s="234">
        <v>89683</v>
      </c>
      <c r="I108" s="234">
        <v>81575</v>
      </c>
      <c r="J108" s="234">
        <v>393468</v>
      </c>
      <c r="K108" s="234">
        <f t="shared" si="3"/>
        <v>8359299</v>
      </c>
      <c r="L108"/>
      <c r="M108">
        <v>2019</v>
      </c>
      <c r="N108" s="234">
        <v>3065872</v>
      </c>
      <c r="O108" s="234">
        <v>2803275</v>
      </c>
      <c r="P108" s="234">
        <v>185281</v>
      </c>
      <c r="Q108" s="234">
        <v>2118068</v>
      </c>
      <c r="R108" s="234">
        <v>78407</v>
      </c>
      <c r="S108" s="234">
        <v>270108</v>
      </c>
      <c r="T108" s="234">
        <v>326948</v>
      </c>
      <c r="U108" s="234">
        <f t="shared" si="4"/>
        <v>8847959</v>
      </c>
      <c r="V108" s="234">
        <f t="shared" si="5"/>
        <v>8847959</v>
      </c>
    </row>
    <row r="109" spans="1:22" ht="12.75">
      <c r="A109" s="202" t="s">
        <v>545</v>
      </c>
      <c r="B109" s="203">
        <v>100</v>
      </c>
      <c r="C109">
        <v>2018</v>
      </c>
      <c r="D109" s="234">
        <v>8520000</v>
      </c>
      <c r="E109" s="234">
        <v>3115780</v>
      </c>
      <c r="F109" s="234">
        <v>867340</v>
      </c>
      <c r="G109" s="234">
        <v>727912</v>
      </c>
      <c r="H109" s="234">
        <v>447075</v>
      </c>
      <c r="I109" s="234">
        <v>182528</v>
      </c>
      <c r="J109" s="234">
        <v>1890510</v>
      </c>
      <c r="K109" s="234">
        <f t="shared" si="3"/>
        <v>15751145</v>
      </c>
      <c r="L109"/>
      <c r="M109">
        <v>2019</v>
      </c>
      <c r="N109" s="234">
        <v>8470400</v>
      </c>
      <c r="O109" s="234">
        <v>3121980</v>
      </c>
      <c r="P109" s="234">
        <v>1415701</v>
      </c>
      <c r="Q109" s="234">
        <v>671564</v>
      </c>
      <c r="R109" s="234">
        <v>404855</v>
      </c>
      <c r="S109" s="234">
        <v>61778</v>
      </c>
      <c r="T109" s="234">
        <v>2408358</v>
      </c>
      <c r="U109" s="234">
        <f t="shared" si="4"/>
        <v>16554636</v>
      </c>
      <c r="V109" s="234">
        <f t="shared" si="5"/>
        <v>16554636</v>
      </c>
    </row>
    <row r="110" spans="1:22" ht="12.75">
      <c r="A110" s="202" t="s">
        <v>546</v>
      </c>
      <c r="B110" s="203">
        <v>101</v>
      </c>
      <c r="C110">
        <v>2018</v>
      </c>
      <c r="D110" s="234">
        <v>4490000</v>
      </c>
      <c r="E110" s="234">
        <v>975000</v>
      </c>
      <c r="F110" s="234">
        <v>228000</v>
      </c>
      <c r="G110" s="234">
        <v>18000</v>
      </c>
      <c r="H110" s="234">
        <v>90000</v>
      </c>
      <c r="I110" s="234">
        <v>75000</v>
      </c>
      <c r="J110" s="234">
        <v>181000</v>
      </c>
      <c r="K110" s="234">
        <f t="shared" si="3"/>
        <v>6057000</v>
      </c>
      <c r="L110"/>
      <c r="M110">
        <v>2019</v>
      </c>
      <c r="N110" s="234">
        <v>4469160</v>
      </c>
      <c r="O110" s="234">
        <v>1065090</v>
      </c>
      <c r="P110" s="234">
        <v>296000</v>
      </c>
      <c r="Q110" s="234">
        <v>20200</v>
      </c>
      <c r="R110" s="234">
        <v>99000</v>
      </c>
      <c r="S110" s="234">
        <v>151000</v>
      </c>
      <c r="T110" s="234">
        <v>206000</v>
      </c>
      <c r="U110" s="234">
        <f t="shared" si="4"/>
        <v>6306450</v>
      </c>
      <c r="V110" s="234">
        <f t="shared" si="5"/>
        <v>6306450</v>
      </c>
    </row>
    <row r="111" spans="1:22" ht="12.75">
      <c r="A111" s="202" t="s">
        <v>547</v>
      </c>
      <c r="B111" s="203">
        <v>102</v>
      </c>
      <c r="C111">
        <v>2018</v>
      </c>
      <c r="D111" s="234">
        <v>1650000</v>
      </c>
      <c r="E111" s="234">
        <v>1000</v>
      </c>
      <c r="F111" s="234">
        <v>50000</v>
      </c>
      <c r="G111" s="234">
        <v>5000</v>
      </c>
      <c r="H111" s="234">
        <v>10000</v>
      </c>
      <c r="I111" s="234">
        <v>1000</v>
      </c>
      <c r="J111" s="234">
        <v>20000</v>
      </c>
      <c r="K111" s="234">
        <f t="shared" si="3"/>
        <v>1737000</v>
      </c>
      <c r="L111"/>
      <c r="M111">
        <v>2019</v>
      </c>
      <c r="N111" s="234">
        <v>1895000</v>
      </c>
      <c r="O111" s="234">
        <v>1000</v>
      </c>
      <c r="P111" s="234">
        <v>50000</v>
      </c>
      <c r="Q111" s="234">
        <v>5000</v>
      </c>
      <c r="R111" s="234">
        <v>10000</v>
      </c>
      <c r="S111" s="234">
        <v>1000</v>
      </c>
      <c r="T111" s="234">
        <v>20000</v>
      </c>
      <c r="U111" s="234">
        <f t="shared" si="4"/>
        <v>1982000</v>
      </c>
      <c r="V111" s="234">
        <f t="shared" si="5"/>
        <v>1982000</v>
      </c>
    </row>
    <row r="112" spans="1:22" ht="12.75">
      <c r="A112" s="202" t="s">
        <v>548</v>
      </c>
      <c r="B112" s="203">
        <v>103</v>
      </c>
      <c r="C112">
        <v>2018</v>
      </c>
      <c r="D112" s="237">
        <v>1955260</v>
      </c>
      <c r="E112" s="237">
        <v>100000</v>
      </c>
      <c r="F112" s="237">
        <v>280000</v>
      </c>
      <c r="G112" s="237">
        <v>40000</v>
      </c>
      <c r="H112" s="237">
        <v>111100</v>
      </c>
      <c r="I112" s="237">
        <v>20000</v>
      </c>
      <c r="J112" s="237">
        <v>310000</v>
      </c>
      <c r="K112" s="234">
        <f t="shared" si="3"/>
        <v>2816360</v>
      </c>
      <c r="L112"/>
      <c r="M112">
        <v>2019</v>
      </c>
      <c r="N112" s="237">
        <v>1920462</v>
      </c>
      <c r="O112" s="237">
        <v>115000</v>
      </c>
      <c r="P112" s="237">
        <v>300000</v>
      </c>
      <c r="Q112" s="237">
        <v>40000</v>
      </c>
      <c r="R112" s="237">
        <v>116100</v>
      </c>
      <c r="S112" s="237">
        <v>25000</v>
      </c>
      <c r="T112" s="237">
        <v>425000</v>
      </c>
      <c r="U112" s="234">
        <f t="shared" si="4"/>
        <v>2941562</v>
      </c>
      <c r="V112" s="234">
        <f t="shared" si="5"/>
        <v>2941562</v>
      </c>
    </row>
    <row r="113" spans="1:22" ht="12.75">
      <c r="A113" s="202" t="s">
        <v>549</v>
      </c>
      <c r="B113" s="203">
        <v>104</v>
      </c>
      <c r="C113" s="236">
        <v>2018</v>
      </c>
      <c r="D113" s="234">
        <v>50000</v>
      </c>
      <c r="E113" s="234">
        <v>9544</v>
      </c>
      <c r="F113" s="234">
        <v>44500</v>
      </c>
      <c r="G113" s="234">
        <v>14500</v>
      </c>
      <c r="H113" s="234">
        <v>7000</v>
      </c>
      <c r="I113" s="234">
        <v>2401</v>
      </c>
      <c r="J113" s="234">
        <v>0</v>
      </c>
      <c r="K113" s="234">
        <f t="shared" si="3"/>
        <v>127945</v>
      </c>
      <c r="L113"/>
      <c r="M113">
        <v>2019</v>
      </c>
      <c r="N113" s="234">
        <v>50000</v>
      </c>
      <c r="O113" s="234">
        <v>10000</v>
      </c>
      <c r="P113" s="234">
        <v>44500</v>
      </c>
      <c r="Q113" s="234">
        <v>7500</v>
      </c>
      <c r="R113" s="234">
        <v>7000</v>
      </c>
      <c r="S113" s="234">
        <v>2500</v>
      </c>
      <c r="T113" s="234">
        <v>2000</v>
      </c>
      <c r="U113" s="234">
        <f t="shared" si="4"/>
        <v>123500</v>
      </c>
      <c r="V113" s="234">
        <f t="shared" si="5"/>
        <v>123500</v>
      </c>
    </row>
    <row r="114" spans="1:22" ht="12.75">
      <c r="A114" s="202" t="s">
        <v>550</v>
      </c>
      <c r="B114" s="203">
        <v>105</v>
      </c>
      <c r="C114">
        <v>2018</v>
      </c>
      <c r="D114" s="234">
        <v>1290000</v>
      </c>
      <c r="E114" s="234">
        <v>80000</v>
      </c>
      <c r="F114" s="234">
        <v>66000</v>
      </c>
      <c r="G114" s="234">
        <v>50000</v>
      </c>
      <c r="H114" s="234">
        <v>65000</v>
      </c>
      <c r="I114" s="234">
        <v>18000</v>
      </c>
      <c r="J114" s="234">
        <v>700146</v>
      </c>
      <c r="K114" s="234">
        <f t="shared" si="3"/>
        <v>2269146</v>
      </c>
      <c r="L114"/>
      <c r="M114">
        <v>2019</v>
      </c>
      <c r="N114" s="234">
        <v>1574746</v>
      </c>
      <c r="O114" s="234">
        <v>80000</v>
      </c>
      <c r="P114" s="234">
        <v>127000</v>
      </c>
      <c r="Q114" s="234">
        <v>45000</v>
      </c>
      <c r="R114" s="234">
        <v>65000</v>
      </c>
      <c r="S114" s="234">
        <v>18000</v>
      </c>
      <c r="T114" s="234">
        <v>612254</v>
      </c>
      <c r="U114" s="234">
        <f t="shared" si="4"/>
        <v>2522000</v>
      </c>
      <c r="V114" s="234">
        <f t="shared" si="5"/>
        <v>2522000</v>
      </c>
    </row>
    <row r="115" spans="1:22" ht="12.75">
      <c r="A115" s="202" t="s">
        <v>551</v>
      </c>
      <c r="B115" s="203">
        <v>106</v>
      </c>
      <c r="C115">
        <v>2017</v>
      </c>
      <c r="D115" s="234">
        <v>147000</v>
      </c>
      <c r="E115" s="234">
        <v>8500</v>
      </c>
      <c r="F115" s="234">
        <v>9000</v>
      </c>
      <c r="G115" s="234">
        <v>0</v>
      </c>
      <c r="H115" s="234">
        <v>900</v>
      </c>
      <c r="I115" s="234">
        <v>2000</v>
      </c>
      <c r="J115" s="234">
        <v>0</v>
      </c>
      <c r="K115" s="234">
        <f t="shared" si="3"/>
        <v>167400</v>
      </c>
      <c r="L115"/>
      <c r="M115">
        <v>2018</v>
      </c>
      <c r="N115" s="234">
        <v>155000</v>
      </c>
      <c r="O115" s="234">
        <v>8500</v>
      </c>
      <c r="P115" s="234">
        <v>9000</v>
      </c>
      <c r="Q115" s="234">
        <v>0</v>
      </c>
      <c r="R115" s="234">
        <v>900</v>
      </c>
      <c r="S115" s="234">
        <v>1500</v>
      </c>
      <c r="T115" s="234">
        <v>0</v>
      </c>
      <c r="U115" s="234">
        <f t="shared" si="4"/>
        <v>174900</v>
      </c>
      <c r="V115" s="234">
        <f t="shared" si="5"/>
        <v>174900</v>
      </c>
    </row>
    <row r="116" spans="1:22" ht="12.75">
      <c r="A116" s="202" t="s">
        <v>552</v>
      </c>
      <c r="B116" s="203">
        <v>107</v>
      </c>
      <c r="C116">
        <v>2018</v>
      </c>
      <c r="D116" s="234">
        <v>3450000</v>
      </c>
      <c r="E116" s="234">
        <v>1300000</v>
      </c>
      <c r="F116" s="234">
        <v>480000</v>
      </c>
      <c r="G116" s="234">
        <v>78075</v>
      </c>
      <c r="H116" s="234">
        <v>280000</v>
      </c>
      <c r="I116" s="234">
        <v>45000</v>
      </c>
      <c r="J116" s="234">
        <v>1359317</v>
      </c>
      <c r="K116" s="234">
        <f t="shared" si="3"/>
        <v>6992392</v>
      </c>
      <c r="L116"/>
      <c r="M116">
        <v>2019</v>
      </c>
      <c r="N116" s="234">
        <v>3518674</v>
      </c>
      <c r="O116" s="234">
        <v>1495000</v>
      </c>
      <c r="P116" s="234">
        <v>480000</v>
      </c>
      <c r="Q116" s="234">
        <v>59000</v>
      </c>
      <c r="R116" s="234">
        <v>305000</v>
      </c>
      <c r="S116" s="234">
        <v>55000</v>
      </c>
      <c r="T116" s="234">
        <v>1339617</v>
      </c>
      <c r="U116" s="234">
        <f t="shared" si="4"/>
        <v>7252291</v>
      </c>
      <c r="V116" s="234">
        <f t="shared" si="5"/>
        <v>7252291</v>
      </c>
    </row>
    <row r="117" spans="1:22" ht="12.75">
      <c r="A117" s="202" t="s">
        <v>553</v>
      </c>
      <c r="B117" s="203">
        <v>108</v>
      </c>
      <c r="C117">
        <v>2018</v>
      </c>
      <c r="D117" s="234">
        <v>130000</v>
      </c>
      <c r="E117" s="234">
        <v>0</v>
      </c>
      <c r="F117" s="234">
        <v>15000</v>
      </c>
      <c r="G117" s="234">
        <v>0</v>
      </c>
      <c r="H117" s="234">
        <v>5000</v>
      </c>
      <c r="I117" s="234">
        <v>1200</v>
      </c>
      <c r="J117" s="234">
        <v>0</v>
      </c>
      <c r="K117" s="234">
        <f t="shared" si="3"/>
        <v>151200</v>
      </c>
      <c r="L117"/>
      <c r="M117">
        <v>2019</v>
      </c>
      <c r="N117" s="234">
        <v>142000</v>
      </c>
      <c r="O117" s="234">
        <v>0</v>
      </c>
      <c r="P117" s="234">
        <v>15000</v>
      </c>
      <c r="Q117" s="234">
        <v>0</v>
      </c>
      <c r="R117" s="234">
        <v>5000</v>
      </c>
      <c r="S117" s="234">
        <v>1200</v>
      </c>
      <c r="T117" s="234">
        <v>0</v>
      </c>
      <c r="U117" s="234">
        <f t="shared" si="4"/>
        <v>163200</v>
      </c>
      <c r="V117" s="234">
        <f t="shared" si="5"/>
        <v>163200</v>
      </c>
    </row>
    <row r="118" spans="1:22" ht="12.75">
      <c r="A118" s="202" t="s">
        <v>554</v>
      </c>
      <c r="B118" s="203">
        <v>109</v>
      </c>
      <c r="C118" s="238">
        <v>2017</v>
      </c>
      <c r="D118" s="237">
        <v>4500</v>
      </c>
      <c r="E118" s="237">
        <v>2100</v>
      </c>
      <c r="F118" s="237">
        <v>0</v>
      </c>
      <c r="G118" s="237">
        <v>0</v>
      </c>
      <c r="H118" s="237">
        <v>0</v>
      </c>
      <c r="I118" s="237">
        <v>180</v>
      </c>
      <c r="J118" s="237">
        <v>0</v>
      </c>
      <c r="K118" s="234">
        <f t="shared" si="3"/>
        <v>6780</v>
      </c>
      <c r="L118" s="176"/>
      <c r="M118" s="176">
        <v>2018</v>
      </c>
      <c r="N118" s="237">
        <v>5000</v>
      </c>
      <c r="O118" s="237">
        <v>2050</v>
      </c>
      <c r="P118" s="237">
        <v>0</v>
      </c>
      <c r="Q118" s="237">
        <v>0</v>
      </c>
      <c r="R118" s="237">
        <v>0</v>
      </c>
      <c r="S118" s="237">
        <v>740</v>
      </c>
      <c r="T118" s="237">
        <v>0</v>
      </c>
      <c r="U118" s="234">
        <f t="shared" si="4"/>
        <v>7790</v>
      </c>
      <c r="V118" s="234">
        <f t="shared" si="5"/>
        <v>7790</v>
      </c>
    </row>
    <row r="119" spans="1:22" ht="12.75">
      <c r="A119" s="202" t="s">
        <v>555</v>
      </c>
      <c r="B119" s="203">
        <v>110</v>
      </c>
      <c r="C119">
        <v>2018</v>
      </c>
      <c r="D119" s="234">
        <v>2607077.64</v>
      </c>
      <c r="E119" s="234">
        <v>130000</v>
      </c>
      <c r="F119" s="234">
        <v>105000</v>
      </c>
      <c r="G119" s="234">
        <v>65000</v>
      </c>
      <c r="H119" s="234">
        <v>56000</v>
      </c>
      <c r="I119" s="234">
        <v>38000</v>
      </c>
      <c r="J119" s="234">
        <v>326000</v>
      </c>
      <c r="K119" s="234">
        <f t="shared" si="3"/>
        <v>3327077.64</v>
      </c>
      <c r="L119"/>
      <c r="M119">
        <v>2019</v>
      </c>
      <c r="N119" s="234">
        <v>2884954</v>
      </c>
      <c r="O119" s="234">
        <v>125000</v>
      </c>
      <c r="P119" s="234">
        <v>91000</v>
      </c>
      <c r="Q119" s="234">
        <v>69413</v>
      </c>
      <c r="R119" s="234">
        <v>54950</v>
      </c>
      <c r="S119" s="234">
        <v>58939</v>
      </c>
      <c r="T119" s="234">
        <v>334500</v>
      </c>
      <c r="U119" s="234">
        <f t="shared" si="4"/>
        <v>3618756</v>
      </c>
      <c r="V119" s="234">
        <f t="shared" si="5"/>
        <v>3618756</v>
      </c>
    </row>
    <row r="120" spans="1:22" ht="12.75">
      <c r="A120" s="202" t="s">
        <v>556</v>
      </c>
      <c r="B120" s="203">
        <v>111</v>
      </c>
      <c r="C120">
        <v>2018</v>
      </c>
      <c r="D120" s="234">
        <v>400000</v>
      </c>
      <c r="E120" s="234">
        <v>10000</v>
      </c>
      <c r="F120" s="234">
        <v>15000</v>
      </c>
      <c r="G120" s="234">
        <v>0</v>
      </c>
      <c r="H120" s="234">
        <v>10000</v>
      </c>
      <c r="I120" s="234">
        <v>5000</v>
      </c>
      <c r="J120" s="234">
        <v>0</v>
      </c>
      <c r="K120" s="234">
        <f t="shared" si="3"/>
        <v>440000</v>
      </c>
      <c r="L120"/>
      <c r="M120">
        <v>2019</v>
      </c>
      <c r="N120" s="234">
        <v>514023.65</v>
      </c>
      <c r="O120" s="234">
        <v>10000</v>
      </c>
      <c r="P120" s="234">
        <v>15000</v>
      </c>
      <c r="Q120" s="234">
        <v>0</v>
      </c>
      <c r="R120" s="234">
        <v>8000</v>
      </c>
      <c r="S120" s="234">
        <v>23000</v>
      </c>
      <c r="T120" s="234">
        <v>0</v>
      </c>
      <c r="U120" s="234">
        <f t="shared" si="4"/>
        <v>570023.65</v>
      </c>
      <c r="V120" s="234">
        <f t="shared" si="5"/>
        <v>570023.65</v>
      </c>
    </row>
    <row r="121" spans="1:22" ht="12.75">
      <c r="A121" s="202" t="s">
        <v>557</v>
      </c>
      <c r="B121" s="203">
        <v>112</v>
      </c>
      <c r="C121">
        <v>2018</v>
      </c>
      <c r="D121" s="234">
        <v>175000</v>
      </c>
      <c r="E121" s="234">
        <v>0</v>
      </c>
      <c r="F121" s="234">
        <v>16000</v>
      </c>
      <c r="G121" s="234">
        <v>200000</v>
      </c>
      <c r="H121" s="234">
        <v>5500</v>
      </c>
      <c r="I121" s="234">
        <v>400</v>
      </c>
      <c r="J121" s="234">
        <v>0</v>
      </c>
      <c r="K121" s="234">
        <f t="shared" si="3"/>
        <v>396900</v>
      </c>
      <c r="L121"/>
      <c r="M121">
        <v>2019</v>
      </c>
      <c r="N121" s="234">
        <v>190000</v>
      </c>
      <c r="O121" s="234">
        <v>0</v>
      </c>
      <c r="P121" s="234">
        <v>32000</v>
      </c>
      <c r="Q121" s="234">
        <v>200000</v>
      </c>
      <c r="R121" s="234">
        <v>5000</v>
      </c>
      <c r="S121" s="234">
        <v>400</v>
      </c>
      <c r="T121" s="234">
        <v>0</v>
      </c>
      <c r="U121" s="234">
        <f t="shared" si="4"/>
        <v>427400</v>
      </c>
      <c r="V121" s="234">
        <f t="shared" si="5"/>
        <v>427400</v>
      </c>
    </row>
    <row r="122" spans="1:22" ht="12.75">
      <c r="A122" s="202" t="s">
        <v>558</v>
      </c>
      <c r="B122" s="203">
        <v>113</v>
      </c>
      <c r="C122">
        <v>2018</v>
      </c>
      <c r="D122" s="234">
        <v>420000</v>
      </c>
      <c r="E122" s="234">
        <v>470000</v>
      </c>
      <c r="F122" s="234">
        <v>45000</v>
      </c>
      <c r="G122" s="234">
        <v>2000</v>
      </c>
      <c r="H122" s="234">
        <v>8000</v>
      </c>
      <c r="I122" s="234">
        <v>20000</v>
      </c>
      <c r="J122" s="234">
        <v>0</v>
      </c>
      <c r="K122" s="234">
        <f t="shared" si="3"/>
        <v>965000</v>
      </c>
      <c r="L122"/>
      <c r="M122">
        <v>2019</v>
      </c>
      <c r="N122" s="234">
        <v>420000</v>
      </c>
      <c r="O122" s="234">
        <v>470000</v>
      </c>
      <c r="P122" s="234">
        <v>45000</v>
      </c>
      <c r="Q122" s="234">
        <v>2000</v>
      </c>
      <c r="R122" s="234">
        <v>8000</v>
      </c>
      <c r="S122" s="234">
        <v>20000</v>
      </c>
      <c r="T122" s="234">
        <v>0</v>
      </c>
      <c r="U122" s="234">
        <f t="shared" si="4"/>
        <v>965000</v>
      </c>
      <c r="V122" s="234">
        <f t="shared" si="5"/>
        <v>965000</v>
      </c>
    </row>
    <row r="123" spans="1:22" ht="12.75">
      <c r="A123" s="202" t="s">
        <v>559</v>
      </c>
      <c r="B123" s="203">
        <v>114</v>
      </c>
      <c r="C123">
        <v>2018</v>
      </c>
      <c r="D123" s="234">
        <v>1500000</v>
      </c>
      <c r="E123" s="234">
        <v>610000</v>
      </c>
      <c r="F123" s="234">
        <v>275000</v>
      </c>
      <c r="G123" s="234">
        <v>40000</v>
      </c>
      <c r="H123" s="234">
        <v>300000</v>
      </c>
      <c r="I123" s="234">
        <v>15000</v>
      </c>
      <c r="J123" s="234">
        <v>585000</v>
      </c>
      <c r="K123" s="234">
        <f t="shared" si="3"/>
        <v>3325000</v>
      </c>
      <c r="L123"/>
      <c r="M123">
        <v>2019</v>
      </c>
      <c r="N123" s="234">
        <v>1590000</v>
      </c>
      <c r="O123" s="234">
        <v>610000</v>
      </c>
      <c r="P123" s="234">
        <v>275000</v>
      </c>
      <c r="Q123" s="234">
        <v>35003</v>
      </c>
      <c r="R123" s="234">
        <v>300000</v>
      </c>
      <c r="S123" s="234">
        <v>15000</v>
      </c>
      <c r="T123" s="234">
        <v>605000</v>
      </c>
      <c r="U123" s="234">
        <f t="shared" si="4"/>
        <v>3430003</v>
      </c>
      <c r="V123" s="234">
        <f t="shared" si="5"/>
        <v>3430003</v>
      </c>
    </row>
    <row r="124" spans="1:22" ht="12.75">
      <c r="A124" s="202" t="s">
        <v>560</v>
      </c>
      <c r="B124" s="203">
        <v>115</v>
      </c>
      <c r="C124">
        <v>2018</v>
      </c>
      <c r="D124" s="234">
        <v>1500000</v>
      </c>
      <c r="E124" s="234">
        <v>115000</v>
      </c>
      <c r="F124" s="234">
        <v>90000</v>
      </c>
      <c r="G124" s="234">
        <v>225000</v>
      </c>
      <c r="H124" s="234">
        <v>25000</v>
      </c>
      <c r="I124" s="234">
        <v>19000</v>
      </c>
      <c r="J124" s="234">
        <v>0</v>
      </c>
      <c r="K124" s="234">
        <f t="shared" si="3"/>
        <v>1974000</v>
      </c>
      <c r="L124"/>
      <c r="M124">
        <v>2019</v>
      </c>
      <c r="N124" s="234">
        <v>1549739</v>
      </c>
      <c r="O124" s="234">
        <v>120000</v>
      </c>
      <c r="P124" s="234">
        <v>90000</v>
      </c>
      <c r="Q124" s="234">
        <v>260000</v>
      </c>
      <c r="R124" s="234">
        <v>25000</v>
      </c>
      <c r="S124" s="234">
        <v>20000</v>
      </c>
      <c r="T124" s="234">
        <v>1650</v>
      </c>
      <c r="U124" s="234">
        <f t="shared" si="4"/>
        <v>2066389</v>
      </c>
      <c r="V124" s="234">
        <f t="shared" si="5"/>
        <v>2066389</v>
      </c>
    </row>
    <row r="125" spans="1:22" ht="12.75">
      <c r="A125" s="202" t="s">
        <v>561</v>
      </c>
      <c r="B125" s="203">
        <v>116</v>
      </c>
      <c r="C125">
        <v>2018</v>
      </c>
      <c r="D125" s="234">
        <v>918000</v>
      </c>
      <c r="E125" s="234">
        <v>0</v>
      </c>
      <c r="F125" s="234">
        <v>80000</v>
      </c>
      <c r="G125" s="234">
        <v>52000</v>
      </c>
      <c r="H125" s="234">
        <v>50000</v>
      </c>
      <c r="I125" s="234">
        <v>8500</v>
      </c>
      <c r="J125" s="234">
        <v>0</v>
      </c>
      <c r="K125" s="234">
        <f t="shared" si="3"/>
        <v>1108500</v>
      </c>
      <c r="L125"/>
      <c r="M125">
        <v>2019</v>
      </c>
      <c r="N125" s="234">
        <v>1050000</v>
      </c>
      <c r="O125" s="234">
        <v>0</v>
      </c>
      <c r="P125" s="234">
        <v>130000</v>
      </c>
      <c r="Q125" s="234">
        <v>59000</v>
      </c>
      <c r="R125" s="234">
        <v>55000</v>
      </c>
      <c r="S125" s="234">
        <v>15000</v>
      </c>
      <c r="T125" s="234">
        <v>0</v>
      </c>
      <c r="U125" s="234">
        <f t="shared" si="4"/>
        <v>1309000</v>
      </c>
      <c r="V125" s="234">
        <f t="shared" si="5"/>
        <v>1309000</v>
      </c>
    </row>
    <row r="126" spans="1:22" ht="12.75">
      <c r="A126" s="202" t="s">
        <v>562</v>
      </c>
      <c r="B126" s="203">
        <v>117</v>
      </c>
      <c r="C126">
        <v>2018</v>
      </c>
      <c r="D126" s="234">
        <v>696445</v>
      </c>
      <c r="E126" s="234">
        <v>1159027</v>
      </c>
      <c r="F126" s="234">
        <v>28573</v>
      </c>
      <c r="G126" s="234">
        <v>3026</v>
      </c>
      <c r="H126" s="234">
        <v>37825</v>
      </c>
      <c r="I126" s="234">
        <v>9269</v>
      </c>
      <c r="J126" s="234">
        <v>44198</v>
      </c>
      <c r="K126" s="234">
        <f t="shared" si="3"/>
        <v>1978363</v>
      </c>
      <c r="L126"/>
      <c r="M126">
        <v>2019</v>
      </c>
      <c r="N126" s="234">
        <v>528698</v>
      </c>
      <c r="O126" s="234">
        <v>986717</v>
      </c>
      <c r="P126" s="234">
        <v>19272</v>
      </c>
      <c r="Q126" s="234">
        <v>28000</v>
      </c>
      <c r="R126" s="234">
        <v>28725</v>
      </c>
      <c r="S126" s="234">
        <v>14000</v>
      </c>
      <c r="T126" s="234">
        <v>53204</v>
      </c>
      <c r="U126" s="234">
        <f t="shared" si="4"/>
        <v>1658616</v>
      </c>
      <c r="V126" s="234">
        <f t="shared" si="5"/>
        <v>1658616</v>
      </c>
    </row>
    <row r="127" spans="1:22" ht="12.75">
      <c r="A127" s="202" t="s">
        <v>563</v>
      </c>
      <c r="B127" s="203">
        <v>118</v>
      </c>
      <c r="C127">
        <v>2018</v>
      </c>
      <c r="D127" s="234">
        <v>996641.21</v>
      </c>
      <c r="E127" s="234">
        <v>134000</v>
      </c>
      <c r="F127" s="234">
        <v>168000</v>
      </c>
      <c r="G127" s="234">
        <v>2500</v>
      </c>
      <c r="H127" s="234">
        <v>7000</v>
      </c>
      <c r="I127" s="234">
        <v>1700</v>
      </c>
      <c r="J127" s="234">
        <v>10000</v>
      </c>
      <c r="K127" s="234">
        <f t="shared" si="3"/>
        <v>1319841.21</v>
      </c>
      <c r="L127"/>
      <c r="M127">
        <v>2019</v>
      </c>
      <c r="N127" s="234">
        <v>1060000</v>
      </c>
      <c r="O127" s="234">
        <v>154000</v>
      </c>
      <c r="P127" s="234">
        <v>180000</v>
      </c>
      <c r="Q127" s="234">
        <v>2490</v>
      </c>
      <c r="R127" s="234">
        <v>5000</v>
      </c>
      <c r="S127" s="234">
        <v>3000</v>
      </c>
      <c r="T127" s="234">
        <v>15000</v>
      </c>
      <c r="U127" s="234">
        <f t="shared" si="4"/>
        <v>1419490</v>
      </c>
      <c r="V127" s="234">
        <f t="shared" si="5"/>
        <v>1419490</v>
      </c>
    </row>
    <row r="128" spans="1:22" ht="12.75">
      <c r="A128" s="202" t="s">
        <v>564</v>
      </c>
      <c r="B128" s="203">
        <v>119</v>
      </c>
      <c r="C128">
        <v>2018</v>
      </c>
      <c r="D128" s="234">
        <v>1116000</v>
      </c>
      <c r="E128" s="234">
        <v>68000</v>
      </c>
      <c r="F128" s="234">
        <v>85000</v>
      </c>
      <c r="G128" s="234">
        <v>32000</v>
      </c>
      <c r="H128" s="234">
        <v>10000</v>
      </c>
      <c r="I128" s="234">
        <v>8000</v>
      </c>
      <c r="J128" s="234">
        <v>22000</v>
      </c>
      <c r="K128" s="234">
        <f t="shared" si="3"/>
        <v>1341000</v>
      </c>
      <c r="L128"/>
      <c r="M128">
        <v>2019</v>
      </c>
      <c r="N128" s="234">
        <v>1075000</v>
      </c>
      <c r="O128" s="234">
        <v>66700</v>
      </c>
      <c r="P128" s="234">
        <v>77900</v>
      </c>
      <c r="Q128" s="234">
        <v>32000</v>
      </c>
      <c r="R128" s="234">
        <v>6950</v>
      </c>
      <c r="S128" s="234">
        <v>8000</v>
      </c>
      <c r="T128" s="234">
        <v>15000</v>
      </c>
      <c r="U128" s="234">
        <f t="shared" si="4"/>
        <v>1281550</v>
      </c>
      <c r="V128" s="234">
        <f t="shared" si="5"/>
        <v>1281550</v>
      </c>
    </row>
    <row r="129" spans="1:22" ht="12.75">
      <c r="A129" s="202" t="s">
        <v>565</v>
      </c>
      <c r="B129" s="203">
        <v>120</v>
      </c>
      <c r="C129">
        <v>2018</v>
      </c>
      <c r="D129" s="234">
        <v>420000</v>
      </c>
      <c r="E129" s="234">
        <v>0</v>
      </c>
      <c r="F129" s="234">
        <v>30000</v>
      </c>
      <c r="G129" s="234">
        <v>5600</v>
      </c>
      <c r="H129" s="234">
        <v>4500</v>
      </c>
      <c r="I129" s="234">
        <v>2700</v>
      </c>
      <c r="J129" s="234">
        <v>21000</v>
      </c>
      <c r="K129" s="234">
        <f t="shared" si="3"/>
        <v>483800</v>
      </c>
      <c r="L129"/>
      <c r="M129">
        <v>2019</v>
      </c>
      <c r="N129" s="234">
        <v>526227</v>
      </c>
      <c r="O129" s="234">
        <v>0</v>
      </c>
      <c r="P129" s="234">
        <v>30000</v>
      </c>
      <c r="Q129" s="234">
        <v>5600</v>
      </c>
      <c r="R129" s="234">
        <v>4500</v>
      </c>
      <c r="S129" s="234">
        <v>2700</v>
      </c>
      <c r="T129" s="234">
        <v>21000</v>
      </c>
      <c r="U129" s="234">
        <f t="shared" si="4"/>
        <v>590027</v>
      </c>
      <c r="V129" s="234">
        <f t="shared" si="5"/>
        <v>590027</v>
      </c>
    </row>
    <row r="130" spans="1:22" ht="12.75">
      <c r="A130" s="202" t="s">
        <v>566</v>
      </c>
      <c r="B130" s="203">
        <v>121</v>
      </c>
      <c r="C130">
        <v>2018</v>
      </c>
      <c r="D130" s="234">
        <v>58081</v>
      </c>
      <c r="E130" s="234">
        <v>194729</v>
      </c>
      <c r="F130" s="234">
        <v>5114</v>
      </c>
      <c r="G130" s="234">
        <v>145000</v>
      </c>
      <c r="H130" s="234">
        <v>5148</v>
      </c>
      <c r="I130" s="234">
        <v>3402</v>
      </c>
      <c r="J130" s="234">
        <v>0</v>
      </c>
      <c r="K130" s="234">
        <f t="shared" si="3"/>
        <v>411474</v>
      </c>
      <c r="L130"/>
      <c r="M130">
        <v>2019</v>
      </c>
      <c r="N130" s="234">
        <v>57000</v>
      </c>
      <c r="O130" s="234">
        <v>237444</v>
      </c>
      <c r="P130" s="234">
        <v>4300</v>
      </c>
      <c r="Q130" s="234">
        <v>145000</v>
      </c>
      <c r="R130" s="234">
        <v>6000</v>
      </c>
      <c r="S130" s="234">
        <v>5500</v>
      </c>
      <c r="T130" s="234">
        <v>0</v>
      </c>
      <c r="U130" s="234">
        <f t="shared" si="4"/>
        <v>455244</v>
      </c>
      <c r="V130" s="234">
        <f t="shared" si="5"/>
        <v>455244</v>
      </c>
    </row>
    <row r="131" spans="1:22" ht="12.75">
      <c r="A131" s="202" t="s">
        <v>567</v>
      </c>
      <c r="B131" s="203">
        <v>122</v>
      </c>
      <c r="C131">
        <v>2018</v>
      </c>
      <c r="D131" s="234">
        <v>2330000</v>
      </c>
      <c r="E131" s="234">
        <v>750</v>
      </c>
      <c r="F131" s="234">
        <v>130000</v>
      </c>
      <c r="G131" s="234">
        <v>0</v>
      </c>
      <c r="H131" s="234">
        <v>91870</v>
      </c>
      <c r="I131" s="234">
        <v>58725</v>
      </c>
      <c r="J131" s="234">
        <v>0</v>
      </c>
      <c r="K131" s="234">
        <f t="shared" si="3"/>
        <v>2611345</v>
      </c>
      <c r="L131"/>
      <c r="M131">
        <v>2019</v>
      </c>
      <c r="N131" s="234">
        <v>2482658</v>
      </c>
      <c r="O131" s="234">
        <v>750</v>
      </c>
      <c r="P131" s="234">
        <v>120000</v>
      </c>
      <c r="Q131" s="234">
        <v>0</v>
      </c>
      <c r="R131" s="234">
        <v>87163</v>
      </c>
      <c r="S131" s="234">
        <v>60000</v>
      </c>
      <c r="T131" s="234">
        <v>0</v>
      </c>
      <c r="U131" s="234">
        <f t="shared" si="4"/>
        <v>2750571</v>
      </c>
      <c r="V131" s="234">
        <f t="shared" si="5"/>
        <v>2750571</v>
      </c>
    </row>
    <row r="132" spans="1:22" ht="12.75">
      <c r="A132" s="202" t="s">
        <v>568</v>
      </c>
      <c r="B132" s="203">
        <v>123</v>
      </c>
      <c r="C132">
        <v>2018</v>
      </c>
      <c r="D132" s="234">
        <v>1225000</v>
      </c>
      <c r="E132" s="234">
        <v>0</v>
      </c>
      <c r="F132" s="234">
        <v>170000</v>
      </c>
      <c r="G132" s="234">
        <v>9000</v>
      </c>
      <c r="H132" s="234">
        <v>3000</v>
      </c>
      <c r="I132" s="234">
        <v>10500</v>
      </c>
      <c r="J132" s="234">
        <v>0</v>
      </c>
      <c r="K132" s="234">
        <f t="shared" si="3"/>
        <v>1417500</v>
      </c>
      <c r="L132"/>
      <c r="M132">
        <v>2019</v>
      </c>
      <c r="N132" s="234">
        <v>1365000</v>
      </c>
      <c r="O132" s="234">
        <v>0</v>
      </c>
      <c r="P132" s="234">
        <v>175000</v>
      </c>
      <c r="Q132" s="234">
        <v>9000</v>
      </c>
      <c r="R132" s="234">
        <v>3000</v>
      </c>
      <c r="S132" s="234">
        <v>14000</v>
      </c>
      <c r="T132" s="234">
        <v>0</v>
      </c>
      <c r="U132" s="234">
        <f t="shared" si="4"/>
        <v>1566000</v>
      </c>
      <c r="V132" s="234">
        <f t="shared" si="5"/>
        <v>1566000</v>
      </c>
    </row>
    <row r="133" spans="1:22" ht="12.75">
      <c r="A133" s="202" t="s">
        <v>569</v>
      </c>
      <c r="B133" s="203">
        <v>124</v>
      </c>
      <c r="C133">
        <v>2017</v>
      </c>
      <c r="D133" s="234">
        <v>297000</v>
      </c>
      <c r="E133" s="234">
        <v>0</v>
      </c>
      <c r="F133" s="234">
        <v>53000</v>
      </c>
      <c r="G133" s="234">
        <v>157540</v>
      </c>
      <c r="H133" s="234">
        <v>16000</v>
      </c>
      <c r="I133" s="234">
        <v>1800</v>
      </c>
      <c r="J133" s="234">
        <v>97042.88</v>
      </c>
      <c r="K133" s="234">
        <f t="shared" si="3"/>
        <v>622382.88</v>
      </c>
      <c r="L133"/>
      <c r="M133">
        <v>2018</v>
      </c>
      <c r="N133" s="234">
        <v>305000</v>
      </c>
      <c r="O133" s="234">
        <v>6000</v>
      </c>
      <c r="P133" s="234">
        <v>67500</v>
      </c>
      <c r="Q133" s="234">
        <v>165138.57</v>
      </c>
      <c r="R133" s="234">
        <v>8500</v>
      </c>
      <c r="S133" s="234">
        <v>3000</v>
      </c>
      <c r="T133" s="234">
        <v>97433.45</v>
      </c>
      <c r="U133" s="234">
        <f t="shared" si="4"/>
        <v>652572.02</v>
      </c>
      <c r="V133" s="234">
        <f t="shared" si="5"/>
        <v>652572.02</v>
      </c>
    </row>
    <row r="134" spans="1:22" ht="12.75">
      <c r="A134" s="202" t="s">
        <v>570</v>
      </c>
      <c r="B134" s="203">
        <v>125</v>
      </c>
      <c r="C134">
        <v>2018</v>
      </c>
      <c r="D134" s="234">
        <v>850000</v>
      </c>
      <c r="E134" s="234">
        <v>15000</v>
      </c>
      <c r="F134" s="234">
        <v>110000</v>
      </c>
      <c r="G134" s="234">
        <v>0</v>
      </c>
      <c r="H134" s="234">
        <v>40000</v>
      </c>
      <c r="I134" s="234">
        <v>20000</v>
      </c>
      <c r="J134" s="234">
        <v>2500</v>
      </c>
      <c r="K134" s="234">
        <f t="shared" si="3"/>
        <v>1037500</v>
      </c>
      <c r="L134"/>
      <c r="M134">
        <v>2019</v>
      </c>
      <c r="N134" s="234">
        <v>900000</v>
      </c>
      <c r="O134" s="234">
        <v>20000</v>
      </c>
      <c r="P134" s="234">
        <v>120000</v>
      </c>
      <c r="Q134" s="234">
        <v>10000</v>
      </c>
      <c r="R134" s="234">
        <v>40000</v>
      </c>
      <c r="S134" s="234">
        <v>30000</v>
      </c>
      <c r="T134" s="234">
        <v>108049</v>
      </c>
      <c r="U134" s="234">
        <f t="shared" si="4"/>
        <v>1228049</v>
      </c>
      <c r="V134" s="234">
        <f t="shared" si="5"/>
        <v>1228049</v>
      </c>
    </row>
    <row r="135" spans="1:22" ht="12.75">
      <c r="A135" s="202" t="s">
        <v>571</v>
      </c>
      <c r="B135" s="203">
        <v>126</v>
      </c>
      <c r="C135">
        <v>2018</v>
      </c>
      <c r="D135" s="234">
        <v>2123652.02</v>
      </c>
      <c r="E135" s="234">
        <v>1002489</v>
      </c>
      <c r="F135" s="234">
        <v>268000</v>
      </c>
      <c r="G135" s="234">
        <v>55000</v>
      </c>
      <c r="H135" s="234">
        <v>25800</v>
      </c>
      <c r="I135" s="234">
        <v>30000</v>
      </c>
      <c r="J135" s="234">
        <v>275000</v>
      </c>
      <c r="K135" s="234">
        <f t="shared" si="3"/>
        <v>3779941.02</v>
      </c>
      <c r="L135"/>
      <c r="M135">
        <v>2019</v>
      </c>
      <c r="N135" s="234">
        <v>2300000</v>
      </c>
      <c r="O135" s="234">
        <v>1095000</v>
      </c>
      <c r="P135" s="234">
        <v>340000</v>
      </c>
      <c r="Q135" s="234">
        <v>55000</v>
      </c>
      <c r="R135" s="234">
        <v>10000</v>
      </c>
      <c r="S135" s="234">
        <v>150000</v>
      </c>
      <c r="T135" s="234">
        <v>270000</v>
      </c>
      <c r="U135" s="234">
        <f t="shared" si="4"/>
        <v>4220000</v>
      </c>
      <c r="V135" s="234">
        <f t="shared" si="5"/>
        <v>4220000</v>
      </c>
    </row>
    <row r="136" spans="1:22" ht="12.75">
      <c r="A136" s="202" t="s">
        <v>572</v>
      </c>
      <c r="B136" s="203">
        <v>127</v>
      </c>
      <c r="C136">
        <v>2018</v>
      </c>
      <c r="D136" s="234">
        <v>554895.85</v>
      </c>
      <c r="E136" s="234">
        <v>37810</v>
      </c>
      <c r="F136" s="234">
        <v>29788</v>
      </c>
      <c r="G136" s="234">
        <v>0</v>
      </c>
      <c r="H136" s="234">
        <v>30000</v>
      </c>
      <c r="I136" s="234">
        <v>16000</v>
      </c>
      <c r="J136" s="234">
        <v>6000</v>
      </c>
      <c r="K136" s="234">
        <f t="shared" si="3"/>
        <v>674493.85</v>
      </c>
      <c r="L136"/>
      <c r="M136">
        <v>2019</v>
      </c>
      <c r="N136" s="234">
        <v>622000</v>
      </c>
      <c r="O136" s="234">
        <v>46500</v>
      </c>
      <c r="P136" s="234">
        <v>32000</v>
      </c>
      <c r="Q136" s="234">
        <v>3698</v>
      </c>
      <c r="R136" s="234">
        <v>11000</v>
      </c>
      <c r="S136" s="234">
        <v>12000</v>
      </c>
      <c r="T136" s="234">
        <v>6500</v>
      </c>
      <c r="U136" s="234">
        <f t="shared" si="4"/>
        <v>733698</v>
      </c>
      <c r="V136" s="234">
        <f t="shared" si="5"/>
        <v>733698</v>
      </c>
    </row>
    <row r="137" spans="1:22" ht="12.75">
      <c r="A137" s="202" t="s">
        <v>573</v>
      </c>
      <c r="B137" s="203">
        <v>128</v>
      </c>
      <c r="C137">
        <v>2018</v>
      </c>
      <c r="D137" s="234">
        <v>6810375</v>
      </c>
      <c r="E137" s="234">
        <v>1224500</v>
      </c>
      <c r="F137" s="234">
        <v>341000</v>
      </c>
      <c r="G137" s="234">
        <v>2040000</v>
      </c>
      <c r="H137" s="234">
        <v>640000</v>
      </c>
      <c r="I137" s="234">
        <v>120000</v>
      </c>
      <c r="J137" s="234">
        <v>750000</v>
      </c>
      <c r="K137" s="234">
        <f t="shared" si="3"/>
        <v>11925875</v>
      </c>
      <c r="L137"/>
      <c r="M137">
        <v>2019</v>
      </c>
      <c r="N137" s="234">
        <v>7500000</v>
      </c>
      <c r="O137" s="234">
        <v>1315000</v>
      </c>
      <c r="P137" s="234">
        <v>500000</v>
      </c>
      <c r="Q137" s="234">
        <v>2000000</v>
      </c>
      <c r="R137" s="234">
        <v>710000</v>
      </c>
      <c r="S137" s="234">
        <v>368000</v>
      </c>
      <c r="T137" s="234">
        <v>0</v>
      </c>
      <c r="U137" s="234">
        <f t="shared" si="4"/>
        <v>12393000</v>
      </c>
      <c r="V137" s="234">
        <f t="shared" si="5"/>
        <v>12393000</v>
      </c>
    </row>
    <row r="138" spans="1:22" ht="12.75">
      <c r="A138" s="202" t="s">
        <v>574</v>
      </c>
      <c r="B138" s="203">
        <v>129</v>
      </c>
      <c r="C138">
        <v>2018</v>
      </c>
      <c r="D138" s="234">
        <v>31250</v>
      </c>
      <c r="E138" s="234">
        <v>0</v>
      </c>
      <c r="F138" s="234">
        <v>8500</v>
      </c>
      <c r="G138" s="234">
        <v>1000</v>
      </c>
      <c r="H138" s="234">
        <v>0</v>
      </c>
      <c r="I138" s="234">
        <v>800</v>
      </c>
      <c r="J138" s="234">
        <v>525</v>
      </c>
      <c r="K138" s="234">
        <f t="shared" si="3"/>
        <v>42075</v>
      </c>
      <c r="L138"/>
      <c r="M138">
        <v>2019</v>
      </c>
      <c r="N138" s="234">
        <v>31500</v>
      </c>
      <c r="O138" s="234">
        <v>0</v>
      </c>
      <c r="P138" s="234">
        <v>6500</v>
      </c>
      <c r="Q138" s="234">
        <v>0</v>
      </c>
      <c r="R138" s="234">
        <v>0</v>
      </c>
      <c r="S138" s="234">
        <v>800</v>
      </c>
      <c r="T138" s="234">
        <v>500</v>
      </c>
      <c r="U138" s="234">
        <f t="shared" si="4"/>
        <v>39300</v>
      </c>
      <c r="V138" s="234">
        <f t="shared" si="5"/>
        <v>39300</v>
      </c>
    </row>
    <row r="139" spans="1:22" ht="12.75">
      <c r="A139" s="202" t="s">
        <v>575</v>
      </c>
      <c r="B139" s="203">
        <v>130</v>
      </c>
      <c r="C139">
        <v>2018</v>
      </c>
      <c r="D139" s="234">
        <v>70275</v>
      </c>
      <c r="E139" s="234">
        <v>0</v>
      </c>
      <c r="F139" s="234">
        <v>16000</v>
      </c>
      <c r="G139" s="234">
        <v>0</v>
      </c>
      <c r="H139" s="234">
        <v>0</v>
      </c>
      <c r="I139" s="234">
        <v>500</v>
      </c>
      <c r="J139" s="234">
        <v>0</v>
      </c>
      <c r="K139" s="234">
        <f aca="true" t="shared" si="6" ref="K139:K202">SUM(D139:J139)</f>
        <v>86775</v>
      </c>
      <c r="L139"/>
      <c r="M139">
        <v>2019</v>
      </c>
      <c r="N139" s="234">
        <v>75000</v>
      </c>
      <c r="O139" s="234">
        <v>0</v>
      </c>
      <c r="P139" s="234">
        <v>19000</v>
      </c>
      <c r="Q139" s="234">
        <v>0</v>
      </c>
      <c r="R139" s="234">
        <v>0</v>
      </c>
      <c r="S139" s="234">
        <v>750</v>
      </c>
      <c r="T139" s="234">
        <v>0</v>
      </c>
      <c r="U139" s="234">
        <f aca="true" t="shared" si="7" ref="U139:U202">SUM(N139:T139)</f>
        <v>94750</v>
      </c>
      <c r="V139" s="234">
        <f aca="true" t="shared" si="8" ref="V139:V202">SUM(N139:T139)</f>
        <v>94750</v>
      </c>
    </row>
    <row r="140" spans="1:22" ht="12.75">
      <c r="A140" s="202" t="s">
        <v>576</v>
      </c>
      <c r="B140" s="203">
        <v>131</v>
      </c>
      <c r="C140">
        <v>2018</v>
      </c>
      <c r="D140" s="234">
        <v>4175000</v>
      </c>
      <c r="E140" s="234">
        <v>754475</v>
      </c>
      <c r="F140" s="234">
        <v>250000</v>
      </c>
      <c r="G140" s="234">
        <v>647115</v>
      </c>
      <c r="H140" s="234">
        <v>75000</v>
      </c>
      <c r="I140" s="234">
        <v>78400</v>
      </c>
      <c r="J140" s="234">
        <v>0</v>
      </c>
      <c r="K140" s="234">
        <f t="shared" si="6"/>
        <v>5979990</v>
      </c>
      <c r="L140"/>
      <c r="M140">
        <v>2019</v>
      </c>
      <c r="N140" s="234">
        <v>4350000</v>
      </c>
      <c r="O140" s="234">
        <v>835000</v>
      </c>
      <c r="P140" s="234">
        <v>300000</v>
      </c>
      <c r="Q140" s="234">
        <v>661429</v>
      </c>
      <c r="R140" s="234">
        <v>80000</v>
      </c>
      <c r="S140" s="234">
        <v>103400</v>
      </c>
      <c r="T140" s="234">
        <v>0</v>
      </c>
      <c r="U140" s="234">
        <f t="shared" si="7"/>
        <v>6329829</v>
      </c>
      <c r="V140" s="234">
        <f t="shared" si="8"/>
        <v>6329829</v>
      </c>
    </row>
    <row r="141" spans="1:22" ht="12.75">
      <c r="A141" s="202" t="s">
        <v>577</v>
      </c>
      <c r="B141" s="203">
        <v>132</v>
      </c>
      <c r="C141">
        <v>2018</v>
      </c>
      <c r="D141" s="234">
        <v>250000</v>
      </c>
      <c r="E141" s="234">
        <v>0</v>
      </c>
      <c r="F141" s="234">
        <v>20000</v>
      </c>
      <c r="G141" s="234">
        <v>20000</v>
      </c>
      <c r="H141" s="234">
        <v>500</v>
      </c>
      <c r="I141" s="234">
        <v>2000</v>
      </c>
      <c r="J141" s="234">
        <v>0</v>
      </c>
      <c r="K141" s="234">
        <f t="shared" si="6"/>
        <v>292500</v>
      </c>
      <c r="L141"/>
      <c r="M141">
        <v>2019</v>
      </c>
      <c r="N141" s="234">
        <v>250000</v>
      </c>
      <c r="O141" s="234">
        <v>0</v>
      </c>
      <c r="P141" s="234">
        <v>20000</v>
      </c>
      <c r="Q141" s="234">
        <v>20000</v>
      </c>
      <c r="R141" s="234">
        <v>0</v>
      </c>
      <c r="S141" s="234">
        <v>2000</v>
      </c>
      <c r="T141" s="234">
        <v>0</v>
      </c>
      <c r="U141" s="234">
        <f t="shared" si="7"/>
        <v>292000</v>
      </c>
      <c r="V141" s="234">
        <f t="shared" si="8"/>
        <v>292000</v>
      </c>
    </row>
    <row r="142" spans="1:22" ht="12.75">
      <c r="A142" s="202" t="s">
        <v>578</v>
      </c>
      <c r="B142" s="203">
        <v>133</v>
      </c>
      <c r="C142">
        <v>2018</v>
      </c>
      <c r="D142" s="234">
        <v>1490000</v>
      </c>
      <c r="E142" s="234">
        <v>400</v>
      </c>
      <c r="F142" s="234">
        <v>250000</v>
      </c>
      <c r="G142" s="234">
        <v>3313</v>
      </c>
      <c r="H142" s="234">
        <v>12000</v>
      </c>
      <c r="I142" s="234">
        <v>60000</v>
      </c>
      <c r="J142" s="234">
        <v>400000</v>
      </c>
      <c r="K142" s="234">
        <f t="shared" si="6"/>
        <v>2215713</v>
      </c>
      <c r="L142"/>
      <c r="M142">
        <v>2019</v>
      </c>
      <c r="N142" s="234">
        <v>1500000</v>
      </c>
      <c r="O142" s="234">
        <v>1000</v>
      </c>
      <c r="P142" s="234">
        <v>210000</v>
      </c>
      <c r="Q142" s="234">
        <v>3313</v>
      </c>
      <c r="R142" s="234">
        <v>18000</v>
      </c>
      <c r="S142" s="234">
        <v>70000</v>
      </c>
      <c r="T142" s="234">
        <v>435000</v>
      </c>
      <c r="U142" s="234">
        <f t="shared" si="7"/>
        <v>2237313</v>
      </c>
      <c r="V142" s="234">
        <f t="shared" si="8"/>
        <v>2237313</v>
      </c>
    </row>
    <row r="143" spans="1:22" ht="12.75">
      <c r="A143" s="202" t="s">
        <v>579</v>
      </c>
      <c r="B143" s="203">
        <v>134</v>
      </c>
      <c r="C143">
        <v>2018</v>
      </c>
      <c r="D143" s="234">
        <v>2100000</v>
      </c>
      <c r="E143" s="234">
        <v>0</v>
      </c>
      <c r="F143" s="234">
        <v>115000</v>
      </c>
      <c r="G143" s="234">
        <v>1043435</v>
      </c>
      <c r="H143" s="234">
        <v>45800</v>
      </c>
      <c r="I143" s="234">
        <v>60000</v>
      </c>
      <c r="J143" s="234">
        <v>196400</v>
      </c>
      <c r="K143" s="234">
        <f t="shared" si="6"/>
        <v>3560635</v>
      </c>
      <c r="L143"/>
      <c r="M143">
        <v>2019</v>
      </c>
      <c r="N143" s="234">
        <v>2300000</v>
      </c>
      <c r="O143" s="234">
        <v>0</v>
      </c>
      <c r="P143" s="234">
        <v>115000</v>
      </c>
      <c r="Q143" s="234">
        <v>1043435</v>
      </c>
      <c r="R143" s="234">
        <v>45800</v>
      </c>
      <c r="S143" s="234">
        <v>60000</v>
      </c>
      <c r="T143" s="234">
        <v>210375</v>
      </c>
      <c r="U143" s="234">
        <f t="shared" si="7"/>
        <v>3774610</v>
      </c>
      <c r="V143" s="234">
        <f t="shared" si="8"/>
        <v>3774610</v>
      </c>
    </row>
    <row r="144" spans="1:22" ht="12.75">
      <c r="A144" s="202" t="s">
        <v>580</v>
      </c>
      <c r="B144" s="203">
        <v>135</v>
      </c>
      <c r="C144">
        <v>2018</v>
      </c>
      <c r="D144" s="234">
        <v>300000</v>
      </c>
      <c r="E144" s="234">
        <v>0</v>
      </c>
      <c r="F144" s="234">
        <v>55000</v>
      </c>
      <c r="G144" s="234">
        <v>0</v>
      </c>
      <c r="H144" s="234">
        <v>1200</v>
      </c>
      <c r="I144" s="234">
        <v>5000</v>
      </c>
      <c r="J144" s="234">
        <v>45000</v>
      </c>
      <c r="K144" s="234">
        <f t="shared" si="6"/>
        <v>406200</v>
      </c>
      <c r="L144"/>
      <c r="M144">
        <v>2019</v>
      </c>
      <c r="N144" s="234">
        <v>300000</v>
      </c>
      <c r="O144" s="234">
        <v>0</v>
      </c>
      <c r="P144" s="234">
        <v>55000</v>
      </c>
      <c r="Q144" s="234">
        <v>1400</v>
      </c>
      <c r="R144" s="234">
        <v>2000</v>
      </c>
      <c r="S144" s="234">
        <v>7500</v>
      </c>
      <c r="T144" s="234">
        <v>40000</v>
      </c>
      <c r="U144" s="234">
        <f t="shared" si="7"/>
        <v>405900</v>
      </c>
      <c r="V144" s="234">
        <f t="shared" si="8"/>
        <v>405900</v>
      </c>
    </row>
    <row r="145" spans="1:22" ht="12.75">
      <c r="A145" s="202" t="s">
        <v>581</v>
      </c>
      <c r="B145" s="203">
        <v>136</v>
      </c>
      <c r="C145">
        <v>2018</v>
      </c>
      <c r="D145" s="234">
        <v>1950000</v>
      </c>
      <c r="E145" s="234">
        <v>0</v>
      </c>
      <c r="F145" s="234">
        <v>140000</v>
      </c>
      <c r="G145" s="234">
        <v>30000</v>
      </c>
      <c r="H145" s="234">
        <v>60000</v>
      </c>
      <c r="I145" s="234">
        <v>25000</v>
      </c>
      <c r="J145" s="234">
        <v>40000</v>
      </c>
      <c r="K145" s="234">
        <f t="shared" si="6"/>
        <v>2245000</v>
      </c>
      <c r="L145"/>
      <c r="M145">
        <v>2019</v>
      </c>
      <c r="N145" s="234">
        <v>2050000</v>
      </c>
      <c r="O145" s="234">
        <v>0</v>
      </c>
      <c r="P145" s="234">
        <v>140000</v>
      </c>
      <c r="Q145" s="234">
        <v>30000</v>
      </c>
      <c r="R145" s="234">
        <v>55000</v>
      </c>
      <c r="S145" s="234">
        <v>35000</v>
      </c>
      <c r="T145" s="234">
        <v>102339</v>
      </c>
      <c r="U145" s="234">
        <f t="shared" si="7"/>
        <v>2412339</v>
      </c>
      <c r="V145" s="234">
        <f t="shared" si="8"/>
        <v>2412339</v>
      </c>
    </row>
    <row r="146" spans="1:22" ht="12.75">
      <c r="A146" s="202" t="s">
        <v>582</v>
      </c>
      <c r="B146" s="203">
        <v>137</v>
      </c>
      <c r="C146">
        <v>2018</v>
      </c>
      <c r="D146" s="237">
        <v>3000000</v>
      </c>
      <c r="E146" s="237">
        <v>995000</v>
      </c>
      <c r="F146" s="237">
        <v>425000</v>
      </c>
      <c r="G146" s="237">
        <v>1475000</v>
      </c>
      <c r="H146" s="237">
        <v>325000</v>
      </c>
      <c r="I146" s="237">
        <v>125000</v>
      </c>
      <c r="J146" s="237">
        <v>1495000</v>
      </c>
      <c r="K146" s="234">
        <f t="shared" si="6"/>
        <v>7840000</v>
      </c>
      <c r="L146"/>
      <c r="M146">
        <v>2019</v>
      </c>
      <c r="N146" s="237">
        <v>3140000</v>
      </c>
      <c r="O146" s="237">
        <v>1085000</v>
      </c>
      <c r="P146" s="237">
        <v>300000</v>
      </c>
      <c r="Q146" s="237">
        <v>1504000</v>
      </c>
      <c r="R146" s="237">
        <v>335000</v>
      </c>
      <c r="S146" s="237">
        <v>125000</v>
      </c>
      <c r="T146" s="237">
        <v>1598000</v>
      </c>
      <c r="U146" s="234">
        <f t="shared" si="7"/>
        <v>8087000</v>
      </c>
      <c r="V146" s="234">
        <f t="shared" si="8"/>
        <v>8087000</v>
      </c>
    </row>
    <row r="147" spans="1:22" ht="12.75">
      <c r="A147" s="202" t="s">
        <v>583</v>
      </c>
      <c r="B147" s="203">
        <v>138</v>
      </c>
      <c r="C147">
        <v>2018</v>
      </c>
      <c r="D147" s="234">
        <v>849000</v>
      </c>
      <c r="E147" s="234">
        <v>0</v>
      </c>
      <c r="F147" s="234">
        <v>150000</v>
      </c>
      <c r="G147" s="234">
        <v>70000</v>
      </c>
      <c r="H147" s="234">
        <v>17500</v>
      </c>
      <c r="I147" s="234">
        <v>12000</v>
      </c>
      <c r="J147" s="234">
        <v>0</v>
      </c>
      <c r="K147" s="234">
        <f t="shared" si="6"/>
        <v>1098500</v>
      </c>
      <c r="L147"/>
      <c r="M147">
        <v>2019</v>
      </c>
      <c r="N147" s="234">
        <v>880000</v>
      </c>
      <c r="O147" s="234">
        <v>0</v>
      </c>
      <c r="P147" s="234">
        <v>210000</v>
      </c>
      <c r="Q147" s="234">
        <v>70000</v>
      </c>
      <c r="R147" s="234">
        <v>19000</v>
      </c>
      <c r="S147" s="234">
        <v>16500</v>
      </c>
      <c r="T147" s="234">
        <v>0</v>
      </c>
      <c r="U147" s="234">
        <f t="shared" si="7"/>
        <v>1195500</v>
      </c>
      <c r="V147" s="234">
        <f t="shared" si="8"/>
        <v>1195500</v>
      </c>
    </row>
    <row r="148" spans="1:22" ht="12.75">
      <c r="A148" s="202" t="s">
        <v>584</v>
      </c>
      <c r="B148" s="203">
        <v>139</v>
      </c>
      <c r="C148">
        <v>2018</v>
      </c>
      <c r="D148" s="234">
        <v>3138016</v>
      </c>
      <c r="E148" s="234">
        <v>0</v>
      </c>
      <c r="F148" s="234">
        <v>201080</v>
      </c>
      <c r="G148" s="234">
        <v>256467</v>
      </c>
      <c r="H148" s="234">
        <v>17707</v>
      </c>
      <c r="I148" s="234">
        <v>192390</v>
      </c>
      <c r="J148" s="234">
        <v>51234</v>
      </c>
      <c r="K148" s="234">
        <f t="shared" si="6"/>
        <v>3856894</v>
      </c>
      <c r="L148"/>
      <c r="M148">
        <v>2019</v>
      </c>
      <c r="N148" s="234">
        <v>3155000</v>
      </c>
      <c r="O148" s="234">
        <v>0</v>
      </c>
      <c r="P148" s="234">
        <v>201000</v>
      </c>
      <c r="Q148" s="234">
        <v>256500</v>
      </c>
      <c r="R148" s="234">
        <v>12000</v>
      </c>
      <c r="S148" s="234">
        <v>202175</v>
      </c>
      <c r="T148" s="234">
        <v>43000</v>
      </c>
      <c r="U148" s="234">
        <f t="shared" si="7"/>
        <v>3869675</v>
      </c>
      <c r="V148" s="234">
        <f t="shared" si="8"/>
        <v>3869675</v>
      </c>
    </row>
    <row r="149" spans="1:22" ht="12.75">
      <c r="A149" s="202" t="s">
        <v>585</v>
      </c>
      <c r="B149" s="203">
        <v>140</v>
      </c>
      <c r="C149">
        <v>2018</v>
      </c>
      <c r="D149" s="234">
        <v>616000</v>
      </c>
      <c r="E149" s="234">
        <v>0</v>
      </c>
      <c r="F149" s="234">
        <v>23500</v>
      </c>
      <c r="G149" s="234">
        <v>333000</v>
      </c>
      <c r="H149" s="234">
        <v>9500</v>
      </c>
      <c r="I149" s="234">
        <v>4500</v>
      </c>
      <c r="J149" s="234">
        <v>0</v>
      </c>
      <c r="K149" s="234">
        <f t="shared" si="6"/>
        <v>986500</v>
      </c>
      <c r="L149"/>
      <c r="M149">
        <v>2019</v>
      </c>
      <c r="N149" s="234">
        <v>650200</v>
      </c>
      <c r="O149" s="234">
        <v>0</v>
      </c>
      <c r="P149" s="234">
        <v>45000</v>
      </c>
      <c r="Q149" s="234">
        <v>337000</v>
      </c>
      <c r="R149" s="234">
        <v>12300</v>
      </c>
      <c r="S149" s="234">
        <v>6700</v>
      </c>
      <c r="T149" s="234">
        <v>0</v>
      </c>
      <c r="U149" s="234">
        <f t="shared" si="7"/>
        <v>1051200</v>
      </c>
      <c r="V149" s="234">
        <f t="shared" si="8"/>
        <v>1051200</v>
      </c>
    </row>
    <row r="150" spans="1:22" ht="12.75">
      <c r="A150" s="202" t="s">
        <v>586</v>
      </c>
      <c r="B150" s="203">
        <v>141</v>
      </c>
      <c r="C150">
        <v>2018</v>
      </c>
      <c r="D150" s="234">
        <v>2884000</v>
      </c>
      <c r="E150" s="234">
        <v>483000</v>
      </c>
      <c r="F150" s="234">
        <v>204000</v>
      </c>
      <c r="G150" s="234">
        <v>85488</v>
      </c>
      <c r="H150" s="234">
        <v>76500</v>
      </c>
      <c r="I150" s="234">
        <v>150000</v>
      </c>
      <c r="J150" s="234">
        <v>833566</v>
      </c>
      <c r="K150" s="234">
        <f t="shared" si="6"/>
        <v>4716554</v>
      </c>
      <c r="L150"/>
      <c r="M150">
        <v>2019</v>
      </c>
      <c r="N150" s="234">
        <v>3005000</v>
      </c>
      <c r="O150" s="234">
        <v>511245</v>
      </c>
      <c r="P150" s="234">
        <v>304844</v>
      </c>
      <c r="Q150" s="234">
        <v>0</v>
      </c>
      <c r="R150" s="234">
        <v>65000</v>
      </c>
      <c r="S150" s="234">
        <v>150000</v>
      </c>
      <c r="T150" s="234">
        <v>857222</v>
      </c>
      <c r="U150" s="234">
        <f t="shared" si="7"/>
        <v>4893311</v>
      </c>
      <c r="V150" s="234">
        <f t="shared" si="8"/>
        <v>4893311</v>
      </c>
    </row>
    <row r="151" spans="1:22" ht="12.75">
      <c r="A151" s="202" t="s">
        <v>587</v>
      </c>
      <c r="B151" s="203">
        <v>142</v>
      </c>
      <c r="C151">
        <v>2018</v>
      </c>
      <c r="D151" s="234">
        <v>1262274.66</v>
      </c>
      <c r="E151" s="234">
        <v>340000</v>
      </c>
      <c r="F151" s="234">
        <v>235000</v>
      </c>
      <c r="G151" s="234">
        <v>245000</v>
      </c>
      <c r="H151" s="234">
        <v>95000</v>
      </c>
      <c r="I151" s="234">
        <v>55000</v>
      </c>
      <c r="J151" s="234">
        <v>460000</v>
      </c>
      <c r="K151" s="234">
        <f t="shared" si="6"/>
        <v>2692274.66</v>
      </c>
      <c r="L151"/>
      <c r="M151">
        <v>2019</v>
      </c>
      <c r="N151" s="234">
        <v>1452444</v>
      </c>
      <c r="O151" s="234">
        <v>360000</v>
      </c>
      <c r="P151" s="234">
        <v>200000</v>
      </c>
      <c r="Q151" s="234">
        <v>240000</v>
      </c>
      <c r="R151" s="234">
        <v>99000</v>
      </c>
      <c r="S151" s="234">
        <v>95000</v>
      </c>
      <c r="T151" s="234">
        <v>545000</v>
      </c>
      <c r="U151" s="234">
        <f t="shared" si="7"/>
        <v>2991444</v>
      </c>
      <c r="V151" s="234">
        <f t="shared" si="8"/>
        <v>2991444</v>
      </c>
    </row>
    <row r="152" spans="1:22" ht="12.75">
      <c r="A152" s="202" t="s">
        <v>588</v>
      </c>
      <c r="B152" s="203">
        <v>143</v>
      </c>
      <c r="C152">
        <v>2018</v>
      </c>
      <c r="D152" s="234">
        <v>250000</v>
      </c>
      <c r="E152" s="234">
        <v>0</v>
      </c>
      <c r="F152" s="234">
        <v>35000</v>
      </c>
      <c r="G152" s="234">
        <v>10000</v>
      </c>
      <c r="H152" s="234">
        <v>4000</v>
      </c>
      <c r="I152" s="234">
        <v>3000</v>
      </c>
      <c r="J152" s="234">
        <v>0</v>
      </c>
      <c r="K152" s="234">
        <f t="shared" si="6"/>
        <v>302000</v>
      </c>
      <c r="L152"/>
      <c r="M152">
        <v>2019</v>
      </c>
      <c r="N152" s="234">
        <v>280000</v>
      </c>
      <c r="O152" s="234">
        <v>0</v>
      </c>
      <c r="P152" s="234">
        <v>41500</v>
      </c>
      <c r="Q152" s="234">
        <v>6100</v>
      </c>
      <c r="R152" s="234">
        <v>0</v>
      </c>
      <c r="S152" s="234">
        <v>3800</v>
      </c>
      <c r="T152" s="234">
        <v>0</v>
      </c>
      <c r="U152" s="234">
        <f t="shared" si="7"/>
        <v>331400</v>
      </c>
      <c r="V152" s="234">
        <f t="shared" si="8"/>
        <v>331400</v>
      </c>
    </row>
    <row r="153" spans="1:22" ht="12.75">
      <c r="A153" s="202" t="s">
        <v>589</v>
      </c>
      <c r="B153" s="203">
        <v>144</v>
      </c>
      <c r="C153">
        <v>2018</v>
      </c>
      <c r="D153" s="234">
        <v>1920000</v>
      </c>
      <c r="E153" s="234">
        <v>235000</v>
      </c>
      <c r="F153" s="234">
        <v>155000</v>
      </c>
      <c r="G153" s="234">
        <v>155000</v>
      </c>
      <c r="H153" s="234">
        <v>47000</v>
      </c>
      <c r="I153" s="234">
        <v>30000</v>
      </c>
      <c r="J153" s="234">
        <v>125000</v>
      </c>
      <c r="K153" s="234">
        <f t="shared" si="6"/>
        <v>2667000</v>
      </c>
      <c r="L153"/>
      <c r="M153">
        <v>2019</v>
      </c>
      <c r="N153" s="234">
        <v>2000000</v>
      </c>
      <c r="O153" s="234">
        <v>245000</v>
      </c>
      <c r="P153" s="234">
        <v>155000</v>
      </c>
      <c r="Q153" s="234">
        <v>160000</v>
      </c>
      <c r="R153" s="234">
        <v>43000</v>
      </c>
      <c r="S153" s="234">
        <v>55000</v>
      </c>
      <c r="T153" s="234">
        <v>140000</v>
      </c>
      <c r="U153" s="234">
        <f t="shared" si="7"/>
        <v>2798000</v>
      </c>
      <c r="V153" s="234">
        <f t="shared" si="8"/>
        <v>2798000</v>
      </c>
    </row>
    <row r="154" spans="1:22" ht="12.75">
      <c r="A154" s="202" t="s">
        <v>590</v>
      </c>
      <c r="B154" s="203">
        <v>145</v>
      </c>
      <c r="C154">
        <v>2018</v>
      </c>
      <c r="D154" s="234">
        <v>2000000</v>
      </c>
      <c r="E154" s="234">
        <v>330000</v>
      </c>
      <c r="F154" s="234">
        <v>125500</v>
      </c>
      <c r="G154" s="234">
        <v>9500</v>
      </c>
      <c r="H154" s="234">
        <v>20000</v>
      </c>
      <c r="I154" s="234">
        <v>10000</v>
      </c>
      <c r="J154" s="234">
        <v>30000</v>
      </c>
      <c r="K154" s="234">
        <f t="shared" si="6"/>
        <v>2525000</v>
      </c>
      <c r="L154"/>
      <c r="M154">
        <v>2019</v>
      </c>
      <c r="N154" s="234">
        <v>2100000</v>
      </c>
      <c r="O154" s="234">
        <v>379450</v>
      </c>
      <c r="P154" s="234">
        <v>150000</v>
      </c>
      <c r="Q154" s="234">
        <v>9450</v>
      </c>
      <c r="R154" s="234">
        <v>20000</v>
      </c>
      <c r="S154" s="234">
        <v>45000</v>
      </c>
      <c r="T154" s="234">
        <v>40000</v>
      </c>
      <c r="U154" s="234">
        <f t="shared" si="7"/>
        <v>2743900</v>
      </c>
      <c r="V154" s="234">
        <f t="shared" si="8"/>
        <v>2743900</v>
      </c>
    </row>
    <row r="155" spans="1:22" ht="12.75">
      <c r="A155" s="202" t="s">
        <v>591</v>
      </c>
      <c r="B155" s="203">
        <v>146</v>
      </c>
      <c r="C155">
        <v>2018</v>
      </c>
      <c r="D155" s="234">
        <v>1600000</v>
      </c>
      <c r="E155" s="234">
        <v>7000</v>
      </c>
      <c r="F155" s="234">
        <v>135000</v>
      </c>
      <c r="G155" s="234">
        <v>20500</v>
      </c>
      <c r="H155" s="234">
        <v>15000</v>
      </c>
      <c r="I155" s="234">
        <v>2500</v>
      </c>
      <c r="J155" s="234">
        <v>0</v>
      </c>
      <c r="K155" s="234">
        <f t="shared" si="6"/>
        <v>1780000</v>
      </c>
      <c r="L155"/>
      <c r="M155">
        <v>2019</v>
      </c>
      <c r="N155" s="234">
        <v>1850000</v>
      </c>
      <c r="O155" s="234">
        <v>8000</v>
      </c>
      <c r="P155" s="234">
        <v>145000</v>
      </c>
      <c r="Q155" s="234">
        <v>22000</v>
      </c>
      <c r="R155" s="234">
        <v>18000</v>
      </c>
      <c r="S155" s="234">
        <v>5800.76</v>
      </c>
      <c r="T155" s="234">
        <v>0</v>
      </c>
      <c r="U155" s="234">
        <f t="shared" si="7"/>
        <v>2048800.76</v>
      </c>
      <c r="V155" s="234">
        <f t="shared" si="8"/>
        <v>2048800.76</v>
      </c>
    </row>
    <row r="156" spans="1:22" ht="12.75">
      <c r="A156" s="202" t="s">
        <v>592</v>
      </c>
      <c r="B156" s="203">
        <v>147</v>
      </c>
      <c r="C156">
        <v>2018</v>
      </c>
      <c r="D156" s="234">
        <v>1030000</v>
      </c>
      <c r="E156" s="234">
        <v>0</v>
      </c>
      <c r="F156" s="234">
        <v>97000</v>
      </c>
      <c r="G156" s="234">
        <v>12000</v>
      </c>
      <c r="H156" s="234">
        <v>53950</v>
      </c>
      <c r="I156" s="234">
        <v>15000</v>
      </c>
      <c r="J156" s="234">
        <v>0</v>
      </c>
      <c r="K156" s="234">
        <f t="shared" si="6"/>
        <v>1207950</v>
      </c>
      <c r="L156"/>
      <c r="M156">
        <v>2019</v>
      </c>
      <c r="N156" s="234">
        <v>1100000</v>
      </c>
      <c r="O156" s="234">
        <v>0</v>
      </c>
      <c r="P156" s="234">
        <v>97000</v>
      </c>
      <c r="Q156" s="234">
        <v>12000</v>
      </c>
      <c r="R156" s="234">
        <v>41133</v>
      </c>
      <c r="S156" s="234">
        <v>20000</v>
      </c>
      <c r="T156" s="234">
        <v>0</v>
      </c>
      <c r="U156" s="234">
        <f t="shared" si="7"/>
        <v>1270133</v>
      </c>
      <c r="V156" s="234">
        <f t="shared" si="8"/>
        <v>1270133</v>
      </c>
    </row>
    <row r="157" spans="1:22" ht="12.75">
      <c r="A157" s="202" t="s">
        <v>593</v>
      </c>
      <c r="B157" s="203">
        <v>148</v>
      </c>
      <c r="C157">
        <v>2018</v>
      </c>
      <c r="D157" s="234">
        <v>433000</v>
      </c>
      <c r="E157" s="234">
        <v>113000</v>
      </c>
      <c r="F157" s="234">
        <v>68000</v>
      </c>
      <c r="G157" s="234">
        <v>0</v>
      </c>
      <c r="H157" s="234">
        <v>7000</v>
      </c>
      <c r="I157" s="234">
        <v>2000</v>
      </c>
      <c r="J157" s="234">
        <v>65000</v>
      </c>
      <c r="K157" s="234">
        <f t="shared" si="6"/>
        <v>688000</v>
      </c>
      <c r="L157"/>
      <c r="M157">
        <v>2019</v>
      </c>
      <c r="N157" s="234">
        <v>535000</v>
      </c>
      <c r="O157" s="234">
        <v>105291</v>
      </c>
      <c r="P157" s="234">
        <v>140000</v>
      </c>
      <c r="Q157" s="234">
        <v>15449</v>
      </c>
      <c r="R157" s="234">
        <v>3000</v>
      </c>
      <c r="S157" s="234">
        <v>3800</v>
      </c>
      <c r="T157" s="234">
        <v>62000</v>
      </c>
      <c r="U157" s="234">
        <f t="shared" si="7"/>
        <v>864540</v>
      </c>
      <c r="V157" s="234">
        <f t="shared" si="8"/>
        <v>864540</v>
      </c>
    </row>
    <row r="158" spans="1:22" ht="12.75">
      <c r="A158" s="202" t="s">
        <v>594</v>
      </c>
      <c r="B158" s="203">
        <v>149</v>
      </c>
      <c r="C158">
        <v>2018</v>
      </c>
      <c r="D158" s="234">
        <v>4345515</v>
      </c>
      <c r="E158" s="234">
        <v>1105626</v>
      </c>
      <c r="F158" s="234">
        <v>1361700</v>
      </c>
      <c r="G158" s="234">
        <v>550000</v>
      </c>
      <c r="H158" s="234">
        <v>875160</v>
      </c>
      <c r="I158" s="234">
        <v>198000</v>
      </c>
      <c r="J158" s="234">
        <v>1988250</v>
      </c>
      <c r="K158" s="234">
        <f t="shared" si="6"/>
        <v>10424251</v>
      </c>
      <c r="L158"/>
      <c r="M158">
        <v>2019</v>
      </c>
      <c r="N158" s="234">
        <v>5467944</v>
      </c>
      <c r="O158" s="234">
        <v>1497626</v>
      </c>
      <c r="P158" s="234">
        <v>986700</v>
      </c>
      <c r="Q158" s="234">
        <v>600000</v>
      </c>
      <c r="R158" s="234">
        <v>934756</v>
      </c>
      <c r="S158" s="234">
        <v>968176</v>
      </c>
      <c r="T158" s="234">
        <v>1801492</v>
      </c>
      <c r="U158" s="234">
        <f t="shared" si="7"/>
        <v>12256694</v>
      </c>
      <c r="V158" s="234">
        <f t="shared" si="8"/>
        <v>12256694</v>
      </c>
    </row>
    <row r="159" spans="1:22" ht="12.75">
      <c r="A159" s="202" t="s">
        <v>595</v>
      </c>
      <c r="B159" s="203">
        <v>150</v>
      </c>
      <c r="C159">
        <v>2018</v>
      </c>
      <c r="D159" s="234">
        <v>755000</v>
      </c>
      <c r="E159" s="234">
        <v>455000</v>
      </c>
      <c r="F159" s="234">
        <v>71000</v>
      </c>
      <c r="G159" s="234">
        <v>35108</v>
      </c>
      <c r="H159" s="234">
        <v>25000</v>
      </c>
      <c r="I159" s="234">
        <v>18000</v>
      </c>
      <c r="J159" s="234">
        <v>286892</v>
      </c>
      <c r="K159" s="234">
        <f t="shared" si="6"/>
        <v>1646000</v>
      </c>
      <c r="L159"/>
      <c r="M159">
        <v>2019</v>
      </c>
      <c r="N159" s="234">
        <v>740000</v>
      </c>
      <c r="O159" s="234">
        <v>440000</v>
      </c>
      <c r="P159" s="234">
        <v>69660</v>
      </c>
      <c r="Q159" s="234">
        <v>35000</v>
      </c>
      <c r="R159" s="234">
        <v>28000</v>
      </c>
      <c r="S159" s="234">
        <v>30000</v>
      </c>
      <c r="T159" s="234">
        <v>287455</v>
      </c>
      <c r="U159" s="234">
        <f t="shared" si="7"/>
        <v>1630115</v>
      </c>
      <c r="V159" s="234">
        <f t="shared" si="8"/>
        <v>1630115</v>
      </c>
    </row>
    <row r="160" spans="1:22" ht="12.75">
      <c r="A160" s="202" t="s">
        <v>596</v>
      </c>
      <c r="B160" s="203">
        <v>151</v>
      </c>
      <c r="C160">
        <v>2018</v>
      </c>
      <c r="D160" s="234">
        <v>1343000</v>
      </c>
      <c r="E160" s="234">
        <v>90000</v>
      </c>
      <c r="F160" s="234">
        <v>165000</v>
      </c>
      <c r="G160" s="234">
        <v>45000</v>
      </c>
      <c r="H160" s="234">
        <v>51382</v>
      </c>
      <c r="I160" s="234">
        <v>33000</v>
      </c>
      <c r="J160" s="234">
        <v>162500</v>
      </c>
      <c r="K160" s="234">
        <f t="shared" si="6"/>
        <v>1889882</v>
      </c>
      <c r="L160"/>
      <c r="M160">
        <v>2019</v>
      </c>
      <c r="N160" s="234">
        <v>1475000</v>
      </c>
      <c r="O160" s="234">
        <v>95000</v>
      </c>
      <c r="P160" s="234">
        <v>165000</v>
      </c>
      <c r="Q160" s="234">
        <v>45000</v>
      </c>
      <c r="R160" s="234">
        <v>45000</v>
      </c>
      <c r="S160" s="234">
        <v>45000</v>
      </c>
      <c r="T160" s="234">
        <v>189000</v>
      </c>
      <c r="U160" s="234">
        <f t="shared" si="7"/>
        <v>2059000</v>
      </c>
      <c r="V160" s="234">
        <f t="shared" si="8"/>
        <v>2059000</v>
      </c>
    </row>
    <row r="161" spans="1:22" ht="12.75">
      <c r="A161" s="202" t="s">
        <v>597</v>
      </c>
      <c r="B161" s="203">
        <v>152</v>
      </c>
      <c r="C161">
        <v>2018</v>
      </c>
      <c r="D161" s="234">
        <v>580000</v>
      </c>
      <c r="E161" s="234">
        <v>1700000</v>
      </c>
      <c r="F161" s="234">
        <v>50000</v>
      </c>
      <c r="G161" s="234">
        <v>55000</v>
      </c>
      <c r="H161" s="234">
        <v>21000</v>
      </c>
      <c r="I161" s="234">
        <v>29971</v>
      </c>
      <c r="J161" s="234">
        <v>73268.64</v>
      </c>
      <c r="K161" s="234">
        <f t="shared" si="6"/>
        <v>2509239.64</v>
      </c>
      <c r="L161"/>
      <c r="M161">
        <v>2019</v>
      </c>
      <c r="N161" s="234">
        <v>600000</v>
      </c>
      <c r="O161" s="234">
        <v>1776357</v>
      </c>
      <c r="P161" s="234">
        <v>50000</v>
      </c>
      <c r="Q161" s="234">
        <v>55000</v>
      </c>
      <c r="R161" s="234">
        <v>22000</v>
      </c>
      <c r="S161" s="234">
        <v>60000</v>
      </c>
      <c r="T161" s="234">
        <v>74734</v>
      </c>
      <c r="U161" s="234">
        <f t="shared" si="7"/>
        <v>2638091</v>
      </c>
      <c r="V161" s="234">
        <f t="shared" si="8"/>
        <v>2638091</v>
      </c>
    </row>
    <row r="162" spans="1:22" ht="12.75">
      <c r="A162" s="202" t="s">
        <v>598</v>
      </c>
      <c r="B162" s="203">
        <v>153</v>
      </c>
      <c r="C162">
        <v>2018</v>
      </c>
      <c r="D162" s="234">
        <v>2750000</v>
      </c>
      <c r="E162" s="234">
        <v>265000</v>
      </c>
      <c r="F162" s="234">
        <v>183000</v>
      </c>
      <c r="G162" s="234">
        <v>0</v>
      </c>
      <c r="H162" s="234">
        <v>110000</v>
      </c>
      <c r="I162" s="234">
        <v>50000</v>
      </c>
      <c r="J162" s="234">
        <v>48000</v>
      </c>
      <c r="K162" s="234">
        <f t="shared" si="6"/>
        <v>3406000</v>
      </c>
      <c r="L162"/>
      <c r="M162">
        <v>2019</v>
      </c>
      <c r="N162" s="234">
        <v>2750000</v>
      </c>
      <c r="O162" s="234">
        <v>265000</v>
      </c>
      <c r="P162" s="234">
        <v>183000</v>
      </c>
      <c r="Q162" s="234">
        <v>0</v>
      </c>
      <c r="R162" s="234">
        <v>110000</v>
      </c>
      <c r="S162" s="234">
        <v>50000</v>
      </c>
      <c r="T162" s="234">
        <v>48000</v>
      </c>
      <c r="U162" s="234">
        <f t="shared" si="7"/>
        <v>3406000</v>
      </c>
      <c r="V162" s="234">
        <f t="shared" si="8"/>
        <v>3406000</v>
      </c>
    </row>
    <row r="163" spans="1:22" ht="12.75">
      <c r="A163" s="202" t="s">
        <v>599</v>
      </c>
      <c r="B163" s="203">
        <v>154</v>
      </c>
      <c r="C163">
        <v>2018</v>
      </c>
      <c r="D163" s="234">
        <v>202074.47</v>
      </c>
      <c r="E163" s="234">
        <v>0</v>
      </c>
      <c r="F163" s="234">
        <v>21572.44</v>
      </c>
      <c r="G163" s="234">
        <v>600</v>
      </c>
      <c r="H163" s="234">
        <v>1930.63</v>
      </c>
      <c r="I163" s="234">
        <v>5267.03</v>
      </c>
      <c r="J163" s="234">
        <v>8200</v>
      </c>
      <c r="K163" s="234">
        <f t="shared" si="6"/>
        <v>239644.57</v>
      </c>
      <c r="L163"/>
      <c r="M163">
        <v>2019</v>
      </c>
      <c r="N163" s="234">
        <v>211083.53</v>
      </c>
      <c r="O163" s="234">
        <v>0</v>
      </c>
      <c r="P163" s="234">
        <v>16040.65</v>
      </c>
      <c r="Q163" s="234">
        <v>600</v>
      </c>
      <c r="R163" s="234">
        <v>3662.5</v>
      </c>
      <c r="S163" s="234">
        <v>5252.22</v>
      </c>
      <c r="T163" s="234">
        <v>8200</v>
      </c>
      <c r="U163" s="234">
        <f t="shared" si="7"/>
        <v>244838.9</v>
      </c>
      <c r="V163" s="234">
        <f t="shared" si="8"/>
        <v>244838.9</v>
      </c>
    </row>
    <row r="164" spans="1:22" ht="12.75">
      <c r="A164" s="202" t="s">
        <v>600</v>
      </c>
      <c r="B164" s="203">
        <v>155</v>
      </c>
      <c r="C164">
        <v>2018</v>
      </c>
      <c r="D164" s="234">
        <v>4815239.64</v>
      </c>
      <c r="E164" s="234">
        <v>1352189</v>
      </c>
      <c r="F164" s="234">
        <v>301000</v>
      </c>
      <c r="G164" s="234">
        <v>596000</v>
      </c>
      <c r="H164" s="234">
        <v>235600</v>
      </c>
      <c r="I164" s="234">
        <v>300000</v>
      </c>
      <c r="J164" s="234">
        <v>0</v>
      </c>
      <c r="K164" s="234">
        <f t="shared" si="6"/>
        <v>7600028.64</v>
      </c>
      <c r="L164"/>
      <c r="M164">
        <v>2019</v>
      </c>
      <c r="N164" s="234">
        <v>5080000</v>
      </c>
      <c r="O164" s="234">
        <v>1583000</v>
      </c>
      <c r="P164" s="234">
        <v>341500</v>
      </c>
      <c r="Q164" s="234">
        <v>614000</v>
      </c>
      <c r="R164" s="234">
        <v>200000</v>
      </c>
      <c r="S164" s="234">
        <v>345000</v>
      </c>
      <c r="T164" s="234">
        <v>400000</v>
      </c>
      <c r="U164" s="234">
        <f t="shared" si="7"/>
        <v>8563500</v>
      </c>
      <c r="V164" s="234">
        <f t="shared" si="8"/>
        <v>8563500</v>
      </c>
    </row>
    <row r="165" spans="1:22" ht="12.75">
      <c r="A165" s="202" t="s">
        <v>601</v>
      </c>
      <c r="B165" s="203">
        <v>156</v>
      </c>
      <c r="C165">
        <v>2018</v>
      </c>
      <c r="D165" s="234">
        <v>75550</v>
      </c>
      <c r="E165" s="234">
        <v>0</v>
      </c>
      <c r="F165" s="234">
        <v>12000</v>
      </c>
      <c r="G165" s="234">
        <v>9000</v>
      </c>
      <c r="H165" s="234">
        <v>1500</v>
      </c>
      <c r="I165" s="234">
        <v>400</v>
      </c>
      <c r="J165" s="234">
        <v>0</v>
      </c>
      <c r="K165" s="234">
        <f t="shared" si="6"/>
        <v>98450</v>
      </c>
      <c r="L165"/>
      <c r="M165">
        <v>2019</v>
      </c>
      <c r="N165" s="234">
        <v>84554.31</v>
      </c>
      <c r="O165" s="234">
        <v>0</v>
      </c>
      <c r="P165" s="234">
        <v>14000</v>
      </c>
      <c r="Q165" s="234">
        <v>9000</v>
      </c>
      <c r="R165" s="234">
        <v>2000</v>
      </c>
      <c r="S165" s="234">
        <v>900</v>
      </c>
      <c r="T165" s="234">
        <v>0</v>
      </c>
      <c r="U165" s="234">
        <f t="shared" si="7"/>
        <v>110454.31</v>
      </c>
      <c r="V165" s="234">
        <f t="shared" si="8"/>
        <v>110454.31</v>
      </c>
    </row>
    <row r="166" spans="1:22" ht="12.75">
      <c r="A166" s="202" t="s">
        <v>602</v>
      </c>
      <c r="B166" s="203">
        <v>157</v>
      </c>
      <c r="C166">
        <v>2018</v>
      </c>
      <c r="D166" s="234">
        <v>425238</v>
      </c>
      <c r="E166" s="234">
        <v>0</v>
      </c>
      <c r="F166" s="234">
        <v>35839</v>
      </c>
      <c r="G166" s="234">
        <v>116</v>
      </c>
      <c r="H166" s="234">
        <v>27408</v>
      </c>
      <c r="I166" s="234">
        <v>5826</v>
      </c>
      <c r="J166" s="234">
        <v>468499.25</v>
      </c>
      <c r="K166" s="234">
        <f t="shared" si="6"/>
        <v>962926.25</v>
      </c>
      <c r="L166"/>
      <c r="M166">
        <v>2019</v>
      </c>
      <c r="N166" s="234">
        <v>429439</v>
      </c>
      <c r="O166" s="234">
        <v>0</v>
      </c>
      <c r="P166" s="234">
        <v>36197</v>
      </c>
      <c r="Q166" s="234">
        <v>117</v>
      </c>
      <c r="R166" s="234">
        <v>27682</v>
      </c>
      <c r="S166" s="234">
        <v>5885</v>
      </c>
      <c r="T166" s="234">
        <v>473184</v>
      </c>
      <c r="U166" s="234">
        <f t="shared" si="7"/>
        <v>972504</v>
      </c>
      <c r="V166" s="234">
        <f t="shared" si="8"/>
        <v>972504</v>
      </c>
    </row>
    <row r="167" spans="1:22" ht="12.75">
      <c r="A167" s="202" t="s">
        <v>603</v>
      </c>
      <c r="B167" s="203">
        <v>158</v>
      </c>
      <c r="C167">
        <v>2018</v>
      </c>
      <c r="D167" s="234">
        <v>1400000</v>
      </c>
      <c r="E167" s="234">
        <v>331116</v>
      </c>
      <c r="F167" s="234">
        <v>75000</v>
      </c>
      <c r="G167" s="234">
        <v>800000</v>
      </c>
      <c r="H167" s="234">
        <v>35000</v>
      </c>
      <c r="I167" s="234">
        <v>36000</v>
      </c>
      <c r="J167" s="234">
        <v>0</v>
      </c>
      <c r="K167" s="234">
        <f t="shared" si="6"/>
        <v>2677116</v>
      </c>
      <c r="L167"/>
      <c r="M167">
        <v>2019</v>
      </c>
      <c r="N167" s="234">
        <v>1300000</v>
      </c>
      <c r="O167" s="234">
        <v>436116</v>
      </c>
      <c r="P167" s="234">
        <v>75000</v>
      </c>
      <c r="Q167" s="234">
        <v>850000</v>
      </c>
      <c r="R167" s="234">
        <v>25000</v>
      </c>
      <c r="S167" s="234">
        <v>100000</v>
      </c>
      <c r="T167" s="234">
        <v>0</v>
      </c>
      <c r="U167" s="234">
        <f t="shared" si="7"/>
        <v>2786116</v>
      </c>
      <c r="V167" s="234">
        <f t="shared" si="8"/>
        <v>2786116</v>
      </c>
    </row>
    <row r="168" spans="1:22" ht="12.75">
      <c r="A168" s="202" t="s">
        <v>604</v>
      </c>
      <c r="B168" s="203">
        <v>159</v>
      </c>
      <c r="C168">
        <v>2018</v>
      </c>
      <c r="D168" s="234">
        <v>2440000</v>
      </c>
      <c r="E168" s="234">
        <v>125000</v>
      </c>
      <c r="F168" s="234">
        <v>150000</v>
      </c>
      <c r="G168" s="234">
        <v>58000</v>
      </c>
      <c r="H168" s="234">
        <v>48000</v>
      </c>
      <c r="I168" s="234">
        <v>75000</v>
      </c>
      <c r="J168" s="234">
        <v>515000</v>
      </c>
      <c r="K168" s="234">
        <f t="shared" si="6"/>
        <v>3411000</v>
      </c>
      <c r="L168"/>
      <c r="M168">
        <v>2019</v>
      </c>
      <c r="N168" s="234">
        <v>2489287</v>
      </c>
      <c r="O168" s="234">
        <v>125000</v>
      </c>
      <c r="P168" s="234">
        <v>145000</v>
      </c>
      <c r="Q168" s="234">
        <v>55900</v>
      </c>
      <c r="R168" s="234">
        <v>25000</v>
      </c>
      <c r="S168" s="234">
        <v>125000</v>
      </c>
      <c r="T168" s="234">
        <v>785000</v>
      </c>
      <c r="U168" s="234">
        <f t="shared" si="7"/>
        <v>3750187</v>
      </c>
      <c r="V168" s="234">
        <f t="shared" si="8"/>
        <v>3750187</v>
      </c>
    </row>
    <row r="169" spans="1:22" ht="12.75">
      <c r="A169" s="202" t="s">
        <v>605</v>
      </c>
      <c r="B169" s="203">
        <v>160</v>
      </c>
      <c r="C169">
        <v>2018</v>
      </c>
      <c r="D169" s="234">
        <v>8752591.59</v>
      </c>
      <c r="E169" s="234">
        <v>2201000</v>
      </c>
      <c r="F169" s="234">
        <v>1324218</v>
      </c>
      <c r="G169" s="234">
        <v>560602</v>
      </c>
      <c r="H169" s="234">
        <v>1380693</v>
      </c>
      <c r="I169" s="234">
        <v>303388</v>
      </c>
      <c r="J169" s="234">
        <v>1576756</v>
      </c>
      <c r="K169" s="234">
        <f t="shared" si="6"/>
        <v>16099248.59</v>
      </c>
      <c r="L169"/>
      <c r="M169">
        <v>2019</v>
      </c>
      <c r="N169" s="234">
        <v>8750000</v>
      </c>
      <c r="O169" s="234">
        <v>2127559</v>
      </c>
      <c r="P169" s="234">
        <v>1324254</v>
      </c>
      <c r="Q169" s="234">
        <v>560602</v>
      </c>
      <c r="R169" s="234">
        <v>1478500</v>
      </c>
      <c r="S169" s="234">
        <v>300000</v>
      </c>
      <c r="T169" s="234">
        <v>1740997</v>
      </c>
      <c r="U169" s="234">
        <f t="shared" si="7"/>
        <v>16281912</v>
      </c>
      <c r="V169" s="234">
        <f t="shared" si="8"/>
        <v>16281912</v>
      </c>
    </row>
    <row r="170" spans="1:22" ht="12.75">
      <c r="A170" s="202" t="s">
        <v>606</v>
      </c>
      <c r="B170" s="203">
        <v>161</v>
      </c>
      <c r="C170">
        <v>2018</v>
      </c>
      <c r="D170" s="234">
        <v>2700000</v>
      </c>
      <c r="E170" s="234">
        <v>363000</v>
      </c>
      <c r="F170" s="234">
        <v>190000</v>
      </c>
      <c r="G170" s="234">
        <v>1400000</v>
      </c>
      <c r="H170" s="234">
        <v>35000</v>
      </c>
      <c r="I170" s="234">
        <v>14000</v>
      </c>
      <c r="J170" s="234">
        <v>300000</v>
      </c>
      <c r="K170" s="234">
        <f t="shared" si="6"/>
        <v>5002000</v>
      </c>
      <c r="L170"/>
      <c r="M170">
        <v>2019</v>
      </c>
      <c r="N170" s="234">
        <v>2850000</v>
      </c>
      <c r="O170" s="234">
        <v>388000</v>
      </c>
      <c r="P170" s="234">
        <v>325000</v>
      </c>
      <c r="Q170" s="234">
        <v>1400000</v>
      </c>
      <c r="R170" s="234">
        <v>40000</v>
      </c>
      <c r="S170" s="234">
        <v>15000</v>
      </c>
      <c r="T170" s="234">
        <v>400000</v>
      </c>
      <c r="U170" s="234">
        <f t="shared" si="7"/>
        <v>5418000</v>
      </c>
      <c r="V170" s="234">
        <f t="shared" si="8"/>
        <v>5418000</v>
      </c>
    </row>
    <row r="171" spans="1:22" ht="12.75">
      <c r="A171" s="202" t="s">
        <v>607</v>
      </c>
      <c r="B171" s="203">
        <v>162</v>
      </c>
      <c r="C171">
        <v>2018</v>
      </c>
      <c r="D171" s="234">
        <v>1582088</v>
      </c>
      <c r="E171" s="234">
        <v>100666</v>
      </c>
      <c r="F171" s="234">
        <v>202888</v>
      </c>
      <c r="G171" s="234">
        <v>1700</v>
      </c>
      <c r="H171" s="234">
        <v>22500</v>
      </c>
      <c r="I171" s="234">
        <v>45000</v>
      </c>
      <c r="J171" s="234">
        <v>0</v>
      </c>
      <c r="K171" s="234">
        <f t="shared" si="6"/>
        <v>1954842</v>
      </c>
      <c r="L171"/>
      <c r="M171">
        <v>2019</v>
      </c>
      <c r="N171" s="234">
        <v>1621640</v>
      </c>
      <c r="O171" s="234">
        <v>96113</v>
      </c>
      <c r="P171" s="234">
        <v>193552</v>
      </c>
      <c r="Q171" s="234">
        <v>1735</v>
      </c>
      <c r="R171" s="234">
        <v>29716</v>
      </c>
      <c r="S171" s="234">
        <v>61701</v>
      </c>
      <c r="T171" s="234">
        <v>1376</v>
      </c>
      <c r="U171" s="234">
        <f t="shared" si="7"/>
        <v>2005833</v>
      </c>
      <c r="V171" s="234">
        <f t="shared" si="8"/>
        <v>2005833</v>
      </c>
    </row>
    <row r="172" spans="1:22" ht="12.75">
      <c r="A172" s="202" t="s">
        <v>608</v>
      </c>
      <c r="B172" s="203">
        <v>163</v>
      </c>
      <c r="C172">
        <v>2018</v>
      </c>
      <c r="D172" s="234">
        <v>8045936</v>
      </c>
      <c r="E172" s="234">
        <v>663200</v>
      </c>
      <c r="F172" s="234">
        <v>676976</v>
      </c>
      <c r="G172" s="234">
        <v>487909</v>
      </c>
      <c r="H172" s="234">
        <v>1487770</v>
      </c>
      <c r="I172" s="234">
        <v>69582</v>
      </c>
      <c r="J172" s="234">
        <v>3221066</v>
      </c>
      <c r="K172" s="234">
        <f t="shared" si="6"/>
        <v>14652439</v>
      </c>
      <c r="L172"/>
      <c r="M172">
        <v>2019</v>
      </c>
      <c r="N172" s="234">
        <v>8045936</v>
      </c>
      <c r="O172" s="234">
        <v>663200</v>
      </c>
      <c r="P172" s="234">
        <v>676976</v>
      </c>
      <c r="Q172" s="234">
        <v>487909</v>
      </c>
      <c r="R172" s="234">
        <v>1487770</v>
      </c>
      <c r="S172" s="234">
        <v>69582</v>
      </c>
      <c r="T172" s="234">
        <v>2292585</v>
      </c>
      <c r="U172" s="234">
        <f t="shared" si="7"/>
        <v>13723958</v>
      </c>
      <c r="V172" s="234">
        <f t="shared" si="8"/>
        <v>13723958</v>
      </c>
    </row>
    <row r="173" spans="1:22" ht="12.75">
      <c r="A173" s="202" t="s">
        <v>609</v>
      </c>
      <c r="B173" s="203">
        <v>164</v>
      </c>
      <c r="C173">
        <v>2018</v>
      </c>
      <c r="D173" s="234">
        <v>2696848.04</v>
      </c>
      <c r="E173" s="234">
        <v>550000</v>
      </c>
      <c r="F173" s="234">
        <v>85000</v>
      </c>
      <c r="G173" s="234">
        <v>560000</v>
      </c>
      <c r="H173" s="234">
        <v>65000</v>
      </c>
      <c r="I173" s="234">
        <v>35000</v>
      </c>
      <c r="J173" s="234">
        <v>55000</v>
      </c>
      <c r="K173" s="234">
        <f t="shared" si="6"/>
        <v>4046848.04</v>
      </c>
      <c r="L173"/>
      <c r="M173">
        <v>2019</v>
      </c>
      <c r="N173" s="234">
        <v>2776000</v>
      </c>
      <c r="O173" s="234">
        <v>525000</v>
      </c>
      <c r="P173" s="234">
        <v>65000</v>
      </c>
      <c r="Q173" s="234">
        <v>515000</v>
      </c>
      <c r="R173" s="234">
        <v>61000</v>
      </c>
      <c r="S173" s="234">
        <v>60000</v>
      </c>
      <c r="T173" s="234">
        <v>82000</v>
      </c>
      <c r="U173" s="234">
        <f t="shared" si="7"/>
        <v>4084000</v>
      </c>
      <c r="V173" s="234">
        <f t="shared" si="8"/>
        <v>4084000</v>
      </c>
    </row>
    <row r="174" spans="1:22" ht="12.75">
      <c r="A174" s="202" t="s">
        <v>610</v>
      </c>
      <c r="B174" s="203">
        <v>165</v>
      </c>
      <c r="C174">
        <v>2018</v>
      </c>
      <c r="D174" s="234">
        <v>4750000</v>
      </c>
      <c r="E174" s="234">
        <v>785000</v>
      </c>
      <c r="F174" s="234">
        <v>625000</v>
      </c>
      <c r="G174" s="234">
        <v>305000</v>
      </c>
      <c r="H174" s="234">
        <v>921714</v>
      </c>
      <c r="I174" s="234">
        <v>70000</v>
      </c>
      <c r="J174" s="234">
        <v>1225000</v>
      </c>
      <c r="K174" s="234">
        <f t="shared" si="6"/>
        <v>8681714</v>
      </c>
      <c r="L174"/>
      <c r="M174">
        <v>2019</v>
      </c>
      <c r="N174" s="234">
        <v>5503810.79</v>
      </c>
      <c r="O174" s="234">
        <v>808000</v>
      </c>
      <c r="P174" s="234">
        <v>702000</v>
      </c>
      <c r="Q174" s="234">
        <v>333000</v>
      </c>
      <c r="R174" s="234">
        <v>1555000</v>
      </c>
      <c r="S174" s="234">
        <v>147000</v>
      </c>
      <c r="T174" s="234">
        <v>780000</v>
      </c>
      <c r="U174" s="234">
        <f t="shared" si="7"/>
        <v>9828810.79</v>
      </c>
      <c r="V174" s="234">
        <f t="shared" si="8"/>
        <v>9828810.79</v>
      </c>
    </row>
    <row r="175" spans="1:22" ht="12.75">
      <c r="A175" s="202" t="s">
        <v>611</v>
      </c>
      <c r="B175" s="203">
        <v>166</v>
      </c>
      <c r="C175">
        <v>2018</v>
      </c>
      <c r="D175" s="234">
        <v>800000</v>
      </c>
      <c r="E175" s="234">
        <v>67000</v>
      </c>
      <c r="F175" s="234">
        <v>35000</v>
      </c>
      <c r="G175" s="234">
        <v>4000</v>
      </c>
      <c r="H175" s="234">
        <v>30000</v>
      </c>
      <c r="I175" s="234">
        <v>13000</v>
      </c>
      <c r="J175" s="234">
        <v>16926</v>
      </c>
      <c r="K175" s="234">
        <f t="shared" si="6"/>
        <v>965926</v>
      </c>
      <c r="L175"/>
      <c r="M175">
        <v>2019</v>
      </c>
      <c r="N175" s="234">
        <v>700000</v>
      </c>
      <c r="O175" s="234">
        <v>60000</v>
      </c>
      <c r="P175" s="234">
        <v>36000</v>
      </c>
      <c r="Q175" s="234">
        <v>4000</v>
      </c>
      <c r="R175" s="234">
        <v>30000</v>
      </c>
      <c r="S175" s="234">
        <v>13000</v>
      </c>
      <c r="T175" s="234">
        <v>8000</v>
      </c>
      <c r="U175" s="234">
        <f t="shared" si="7"/>
        <v>851000</v>
      </c>
      <c r="V175" s="234">
        <f t="shared" si="8"/>
        <v>851000</v>
      </c>
    </row>
    <row r="176" spans="1:22" ht="12.75">
      <c r="A176" s="202" t="s">
        <v>612</v>
      </c>
      <c r="B176" s="203">
        <v>167</v>
      </c>
      <c r="C176">
        <v>2018</v>
      </c>
      <c r="D176" s="234">
        <v>3710000</v>
      </c>
      <c r="E176" s="234">
        <v>795000</v>
      </c>
      <c r="F176" s="234">
        <v>198000</v>
      </c>
      <c r="G176" s="234">
        <v>655199</v>
      </c>
      <c r="H176" s="234">
        <v>80000</v>
      </c>
      <c r="I176" s="234">
        <v>160000</v>
      </c>
      <c r="J176" s="234">
        <v>494524</v>
      </c>
      <c r="K176" s="234">
        <f t="shared" si="6"/>
        <v>6092723</v>
      </c>
      <c r="L176"/>
      <c r="M176">
        <v>2019</v>
      </c>
      <c r="N176" s="234">
        <v>3650000</v>
      </c>
      <c r="O176" s="234">
        <v>755000</v>
      </c>
      <c r="P176" s="234">
        <v>190000</v>
      </c>
      <c r="Q176" s="234">
        <v>714699</v>
      </c>
      <c r="R176" s="234">
        <v>90000</v>
      </c>
      <c r="S176" s="234">
        <v>350000</v>
      </c>
      <c r="T176" s="234">
        <v>411500</v>
      </c>
      <c r="U176" s="234">
        <f t="shared" si="7"/>
        <v>6161199</v>
      </c>
      <c r="V176" s="234">
        <f t="shared" si="8"/>
        <v>6161199</v>
      </c>
    </row>
    <row r="177" spans="1:22" ht="12.75">
      <c r="A177" s="202" t="s">
        <v>613</v>
      </c>
      <c r="B177" s="203">
        <v>168</v>
      </c>
      <c r="C177">
        <v>2018</v>
      </c>
      <c r="D177" s="234">
        <v>2844926.07</v>
      </c>
      <c r="E177" s="234">
        <v>0</v>
      </c>
      <c r="F177" s="234">
        <v>105000</v>
      </c>
      <c r="G177" s="234">
        <v>12000</v>
      </c>
      <c r="H177" s="234">
        <v>51000</v>
      </c>
      <c r="I177" s="234">
        <v>80000</v>
      </c>
      <c r="J177" s="234">
        <v>0</v>
      </c>
      <c r="K177" s="234">
        <f t="shared" si="6"/>
        <v>3092926.07</v>
      </c>
      <c r="L177"/>
      <c r="M177">
        <v>2019</v>
      </c>
      <c r="N177" s="234">
        <v>2844821.39</v>
      </c>
      <c r="O177" s="234">
        <v>0</v>
      </c>
      <c r="P177" s="234">
        <v>105000</v>
      </c>
      <c r="Q177" s="234">
        <v>12000</v>
      </c>
      <c r="R177" s="234">
        <v>51000</v>
      </c>
      <c r="S177" s="234">
        <v>80000</v>
      </c>
      <c r="T177" s="234">
        <v>0</v>
      </c>
      <c r="U177" s="234">
        <f t="shared" si="7"/>
        <v>3092821.39</v>
      </c>
      <c r="V177" s="234">
        <f t="shared" si="8"/>
        <v>3092821.39</v>
      </c>
    </row>
    <row r="178" spans="1:22" ht="12.75">
      <c r="A178" s="202" t="s">
        <v>614</v>
      </c>
      <c r="B178" s="203">
        <v>169</v>
      </c>
      <c r="C178">
        <v>2018</v>
      </c>
      <c r="D178" s="234">
        <v>717000</v>
      </c>
      <c r="E178" s="234">
        <v>30000</v>
      </c>
      <c r="F178" s="234">
        <v>74000</v>
      </c>
      <c r="G178" s="234">
        <v>0</v>
      </c>
      <c r="H178" s="234">
        <v>500</v>
      </c>
      <c r="I178" s="234">
        <v>10000</v>
      </c>
      <c r="J178" s="234">
        <v>20000</v>
      </c>
      <c r="K178" s="234">
        <f t="shared" si="6"/>
        <v>851500</v>
      </c>
      <c r="L178"/>
      <c r="M178">
        <v>2019</v>
      </c>
      <c r="N178" s="234">
        <v>600000</v>
      </c>
      <c r="O178" s="234">
        <v>30000</v>
      </c>
      <c r="P178" s="234">
        <v>75000</v>
      </c>
      <c r="Q178" s="234">
        <v>0</v>
      </c>
      <c r="R178" s="234">
        <v>200</v>
      </c>
      <c r="S178" s="234">
        <v>20000</v>
      </c>
      <c r="T178" s="234">
        <v>0</v>
      </c>
      <c r="U178" s="234">
        <f t="shared" si="7"/>
        <v>725200</v>
      </c>
      <c r="V178" s="234">
        <f t="shared" si="8"/>
        <v>725200</v>
      </c>
    </row>
    <row r="179" spans="1:22" ht="12.75">
      <c r="A179" s="202" t="s">
        <v>615</v>
      </c>
      <c r="B179" s="203">
        <v>170</v>
      </c>
      <c r="C179">
        <v>2018</v>
      </c>
      <c r="D179" s="234">
        <v>5600000</v>
      </c>
      <c r="E179" s="234">
        <v>2102500</v>
      </c>
      <c r="F179" s="234">
        <v>566000</v>
      </c>
      <c r="G179" s="234">
        <v>320000</v>
      </c>
      <c r="H179" s="234">
        <v>250000</v>
      </c>
      <c r="I179" s="234">
        <v>300000</v>
      </c>
      <c r="J179" s="234">
        <v>350000</v>
      </c>
      <c r="K179" s="234">
        <f t="shared" si="6"/>
        <v>9488500</v>
      </c>
      <c r="L179"/>
      <c r="M179">
        <v>2019</v>
      </c>
      <c r="N179" s="234">
        <v>5526591.55</v>
      </c>
      <c r="O179" s="234">
        <v>2188000</v>
      </c>
      <c r="P179" s="234">
        <v>560000</v>
      </c>
      <c r="Q179" s="234">
        <v>255000</v>
      </c>
      <c r="R179" s="234">
        <v>150000</v>
      </c>
      <c r="S179" s="234">
        <v>500000</v>
      </c>
      <c r="T179" s="234">
        <v>460000</v>
      </c>
      <c r="U179" s="234">
        <f t="shared" si="7"/>
        <v>9639591.55</v>
      </c>
      <c r="V179" s="234">
        <f t="shared" si="8"/>
        <v>9639591.55</v>
      </c>
    </row>
    <row r="180" spans="1:22" ht="12.75">
      <c r="A180" s="202" t="s">
        <v>616</v>
      </c>
      <c r="B180" s="203">
        <v>171</v>
      </c>
      <c r="C180">
        <v>2018</v>
      </c>
      <c r="D180" s="234">
        <v>4010000</v>
      </c>
      <c r="E180" s="234">
        <v>427575</v>
      </c>
      <c r="F180" s="234">
        <v>250000</v>
      </c>
      <c r="G180" s="234">
        <v>40000</v>
      </c>
      <c r="H180" s="234">
        <v>9000</v>
      </c>
      <c r="I180" s="234">
        <v>125000</v>
      </c>
      <c r="J180" s="234">
        <v>240438</v>
      </c>
      <c r="K180" s="234">
        <f t="shared" si="6"/>
        <v>5102013</v>
      </c>
      <c r="L180"/>
      <c r="M180">
        <v>2019</v>
      </c>
      <c r="N180" s="234">
        <v>4060000</v>
      </c>
      <c r="O180" s="234">
        <v>472000</v>
      </c>
      <c r="P180" s="234">
        <v>350000</v>
      </c>
      <c r="Q180" s="234">
        <v>45000</v>
      </c>
      <c r="R180" s="234">
        <v>10000</v>
      </c>
      <c r="S180" s="234">
        <v>200000</v>
      </c>
      <c r="T180" s="234">
        <v>245000</v>
      </c>
      <c r="U180" s="234">
        <f t="shared" si="7"/>
        <v>5382000</v>
      </c>
      <c r="V180" s="234">
        <f t="shared" si="8"/>
        <v>5382000</v>
      </c>
    </row>
    <row r="181" spans="1:22" ht="12.75">
      <c r="A181" s="202" t="s">
        <v>617</v>
      </c>
      <c r="B181" s="203">
        <v>172</v>
      </c>
      <c r="C181">
        <v>2018</v>
      </c>
      <c r="D181" s="234">
        <v>1443400</v>
      </c>
      <c r="E181" s="234">
        <v>51500</v>
      </c>
      <c r="F181" s="234">
        <v>200000</v>
      </c>
      <c r="G181" s="234">
        <v>9250</v>
      </c>
      <c r="H181" s="234">
        <v>39000</v>
      </c>
      <c r="I181" s="234">
        <v>50000</v>
      </c>
      <c r="J181" s="234">
        <v>165000</v>
      </c>
      <c r="K181" s="234">
        <f t="shared" si="6"/>
        <v>1958150</v>
      </c>
      <c r="L181"/>
      <c r="M181">
        <v>2019</v>
      </c>
      <c r="N181" s="234">
        <v>1482650</v>
      </c>
      <c r="O181" s="234">
        <v>351500</v>
      </c>
      <c r="P181" s="234">
        <v>200000</v>
      </c>
      <c r="Q181" s="234">
        <v>20000</v>
      </c>
      <c r="R181" s="234">
        <v>39000</v>
      </c>
      <c r="S181" s="234">
        <v>100000</v>
      </c>
      <c r="T181" s="234">
        <v>195000</v>
      </c>
      <c r="U181" s="234">
        <f t="shared" si="7"/>
        <v>2388150</v>
      </c>
      <c r="V181" s="234">
        <f t="shared" si="8"/>
        <v>2388150</v>
      </c>
    </row>
    <row r="182" spans="1:22" ht="12.75">
      <c r="A182" s="202" t="s">
        <v>618</v>
      </c>
      <c r="B182" s="203">
        <v>173</v>
      </c>
      <c r="C182">
        <v>2018</v>
      </c>
      <c r="D182" s="234">
        <v>863952.64</v>
      </c>
      <c r="E182" s="234">
        <v>0</v>
      </c>
      <c r="F182" s="234">
        <v>110000</v>
      </c>
      <c r="G182" s="234">
        <v>6969</v>
      </c>
      <c r="H182" s="234">
        <v>2000</v>
      </c>
      <c r="I182" s="234">
        <v>12500</v>
      </c>
      <c r="J182" s="234">
        <v>253101</v>
      </c>
      <c r="K182" s="234">
        <f t="shared" si="6"/>
        <v>1248522.6400000001</v>
      </c>
      <c r="L182"/>
      <c r="M182">
        <v>2019</v>
      </c>
      <c r="N182" s="234">
        <v>1007300</v>
      </c>
      <c r="O182" s="234">
        <v>0</v>
      </c>
      <c r="P182" s="234">
        <v>125000</v>
      </c>
      <c r="Q182" s="234">
        <v>6969</v>
      </c>
      <c r="R182" s="234">
        <v>2000</v>
      </c>
      <c r="S182" s="234">
        <v>40000</v>
      </c>
      <c r="T182" s="234">
        <v>320550</v>
      </c>
      <c r="U182" s="234">
        <f t="shared" si="7"/>
        <v>1501819</v>
      </c>
      <c r="V182" s="234">
        <f t="shared" si="8"/>
        <v>1501819</v>
      </c>
    </row>
    <row r="183" spans="1:22" ht="12.75">
      <c r="A183" s="202" t="s">
        <v>619</v>
      </c>
      <c r="B183" s="203">
        <v>174</v>
      </c>
      <c r="C183">
        <v>2018</v>
      </c>
      <c r="D183" s="234">
        <v>1195000</v>
      </c>
      <c r="E183" s="234">
        <v>108000</v>
      </c>
      <c r="F183" s="234">
        <v>111000</v>
      </c>
      <c r="G183" s="234">
        <v>38000</v>
      </c>
      <c r="H183" s="234">
        <v>96000</v>
      </c>
      <c r="I183" s="234">
        <v>21000</v>
      </c>
      <c r="J183" s="234">
        <v>50000</v>
      </c>
      <c r="K183" s="234">
        <f t="shared" si="6"/>
        <v>1619000</v>
      </c>
      <c r="L183"/>
      <c r="M183">
        <v>2019</v>
      </c>
      <c r="N183" s="234">
        <v>1319900</v>
      </c>
      <c r="O183" s="234">
        <v>108000</v>
      </c>
      <c r="P183" s="234">
        <v>95000</v>
      </c>
      <c r="Q183" s="234">
        <v>30000</v>
      </c>
      <c r="R183" s="234">
        <v>86000</v>
      </c>
      <c r="S183" s="234">
        <v>36000</v>
      </c>
      <c r="T183" s="234">
        <v>50000</v>
      </c>
      <c r="U183" s="234">
        <f t="shared" si="7"/>
        <v>1724900</v>
      </c>
      <c r="V183" s="234">
        <f t="shared" si="8"/>
        <v>1724900</v>
      </c>
    </row>
    <row r="184" spans="1:22" ht="12.75">
      <c r="A184" s="202" t="s">
        <v>620</v>
      </c>
      <c r="B184" s="203">
        <v>175</v>
      </c>
      <c r="C184">
        <v>2018</v>
      </c>
      <c r="D184" s="234">
        <v>2130000</v>
      </c>
      <c r="E184" s="234">
        <v>140000</v>
      </c>
      <c r="F184" s="234">
        <v>110000</v>
      </c>
      <c r="G184" s="234">
        <v>3377</v>
      </c>
      <c r="H184" s="234">
        <v>22000</v>
      </c>
      <c r="I184" s="234">
        <v>85000</v>
      </c>
      <c r="J184" s="234">
        <v>0</v>
      </c>
      <c r="K184" s="234">
        <f t="shared" si="6"/>
        <v>2490377</v>
      </c>
      <c r="L184"/>
      <c r="M184">
        <v>2019</v>
      </c>
      <c r="N184" s="234">
        <v>2010000</v>
      </c>
      <c r="O184" s="234">
        <v>150000</v>
      </c>
      <c r="P184" s="234">
        <v>58000</v>
      </c>
      <c r="Q184" s="234">
        <v>3396</v>
      </c>
      <c r="R184" s="234">
        <v>20435</v>
      </c>
      <c r="S184" s="234">
        <v>200000</v>
      </c>
      <c r="T184" s="234">
        <v>0</v>
      </c>
      <c r="U184" s="234">
        <f t="shared" si="7"/>
        <v>2441831</v>
      </c>
      <c r="V184" s="234">
        <f t="shared" si="8"/>
        <v>2441831</v>
      </c>
    </row>
    <row r="185" spans="1:22" ht="12.75">
      <c r="A185" s="202" t="s">
        <v>621</v>
      </c>
      <c r="B185" s="203">
        <v>176</v>
      </c>
      <c r="C185">
        <v>2018</v>
      </c>
      <c r="D185" s="234">
        <v>6650000</v>
      </c>
      <c r="E185" s="234">
        <v>1607000</v>
      </c>
      <c r="F185" s="234">
        <v>600000</v>
      </c>
      <c r="G185" s="234">
        <v>700000</v>
      </c>
      <c r="H185" s="234">
        <v>160000</v>
      </c>
      <c r="I185" s="234">
        <v>150000</v>
      </c>
      <c r="J185" s="234">
        <v>480000</v>
      </c>
      <c r="K185" s="234">
        <f t="shared" si="6"/>
        <v>10347000</v>
      </c>
      <c r="L185"/>
      <c r="M185">
        <v>2019</v>
      </c>
      <c r="N185" s="234">
        <v>7000056</v>
      </c>
      <c r="O185" s="234">
        <v>1742460</v>
      </c>
      <c r="P185" s="234">
        <v>675100</v>
      </c>
      <c r="Q185" s="234">
        <v>1753000</v>
      </c>
      <c r="R185" s="234">
        <v>160000</v>
      </c>
      <c r="S185" s="234">
        <v>239000</v>
      </c>
      <c r="T185" s="234">
        <v>520000</v>
      </c>
      <c r="U185" s="234">
        <f t="shared" si="7"/>
        <v>12089616</v>
      </c>
      <c r="V185" s="234">
        <f t="shared" si="8"/>
        <v>12089616</v>
      </c>
    </row>
    <row r="186" spans="1:22" ht="12.75">
      <c r="A186" s="202" t="s">
        <v>622</v>
      </c>
      <c r="B186" s="203">
        <v>177</v>
      </c>
      <c r="C186">
        <v>2018</v>
      </c>
      <c r="D186" s="234">
        <v>1650000</v>
      </c>
      <c r="E186" s="234">
        <v>100000</v>
      </c>
      <c r="F186" s="234">
        <v>85000</v>
      </c>
      <c r="G186" s="234">
        <v>24000</v>
      </c>
      <c r="H186" s="234">
        <v>20000</v>
      </c>
      <c r="I186" s="234">
        <v>50000</v>
      </c>
      <c r="J186" s="234">
        <v>340100</v>
      </c>
      <c r="K186" s="234">
        <f t="shared" si="6"/>
        <v>2269100</v>
      </c>
      <c r="L186"/>
      <c r="M186">
        <v>2019</v>
      </c>
      <c r="N186" s="234">
        <v>1700000</v>
      </c>
      <c r="O186" s="234">
        <v>100000</v>
      </c>
      <c r="P186" s="234">
        <v>85000</v>
      </c>
      <c r="Q186" s="234">
        <v>24000</v>
      </c>
      <c r="R186" s="234">
        <v>20000</v>
      </c>
      <c r="S186" s="234">
        <v>50000</v>
      </c>
      <c r="T186" s="234">
        <v>390100</v>
      </c>
      <c r="U186" s="234">
        <f t="shared" si="7"/>
        <v>2369100</v>
      </c>
      <c r="V186" s="234">
        <f t="shared" si="8"/>
        <v>2369100</v>
      </c>
    </row>
    <row r="187" spans="1:22" ht="12.75">
      <c r="A187" s="202" t="s">
        <v>623</v>
      </c>
      <c r="B187" s="203">
        <v>178</v>
      </c>
      <c r="C187">
        <v>2018</v>
      </c>
      <c r="D187" s="234">
        <v>3237780</v>
      </c>
      <c r="E187" s="234">
        <v>175000</v>
      </c>
      <c r="F187" s="234">
        <v>350000</v>
      </c>
      <c r="G187" s="234">
        <v>100000</v>
      </c>
      <c r="H187" s="234">
        <v>100000</v>
      </c>
      <c r="I187" s="234">
        <v>7000</v>
      </c>
      <c r="J187" s="234">
        <v>65000</v>
      </c>
      <c r="K187" s="234">
        <f t="shared" si="6"/>
        <v>4034780</v>
      </c>
      <c r="L187"/>
      <c r="M187">
        <v>2019</v>
      </c>
      <c r="N187" s="234">
        <v>2926242.54</v>
      </c>
      <c r="O187" s="234">
        <v>200000</v>
      </c>
      <c r="P187" s="234">
        <v>365000</v>
      </c>
      <c r="Q187" s="234">
        <v>75000</v>
      </c>
      <c r="R187" s="234">
        <v>100000</v>
      </c>
      <c r="S187" s="234">
        <v>45000</v>
      </c>
      <c r="T187" s="234">
        <v>65000</v>
      </c>
      <c r="U187" s="234">
        <f t="shared" si="7"/>
        <v>3776242.54</v>
      </c>
      <c r="V187" s="234">
        <f t="shared" si="8"/>
        <v>3776242.54</v>
      </c>
    </row>
    <row r="188" spans="1:22" ht="12.75">
      <c r="A188" s="202" t="s">
        <v>624</v>
      </c>
      <c r="B188" s="203">
        <v>179</v>
      </c>
      <c r="C188">
        <v>2018</v>
      </c>
      <c r="D188" s="234">
        <v>1040000</v>
      </c>
      <c r="E188" s="234">
        <v>118865</v>
      </c>
      <c r="F188" s="234">
        <v>50000</v>
      </c>
      <c r="G188" s="234">
        <v>0</v>
      </c>
      <c r="H188" s="234">
        <v>32500</v>
      </c>
      <c r="I188" s="234">
        <v>3600</v>
      </c>
      <c r="J188" s="234">
        <v>37100</v>
      </c>
      <c r="K188" s="234">
        <f t="shared" si="6"/>
        <v>1282065</v>
      </c>
      <c r="L188"/>
      <c r="M188">
        <v>2019</v>
      </c>
      <c r="N188" s="234">
        <v>1100000</v>
      </c>
      <c r="O188" s="234">
        <v>154382</v>
      </c>
      <c r="P188" s="234">
        <v>50000</v>
      </c>
      <c r="Q188" s="234">
        <v>0</v>
      </c>
      <c r="R188" s="234">
        <v>46000</v>
      </c>
      <c r="S188" s="234">
        <v>3600</v>
      </c>
      <c r="T188" s="234">
        <v>38355</v>
      </c>
      <c r="U188" s="234">
        <f t="shared" si="7"/>
        <v>1392337</v>
      </c>
      <c r="V188" s="234">
        <f t="shared" si="8"/>
        <v>1392337</v>
      </c>
    </row>
    <row r="189" spans="1:22" ht="12.75">
      <c r="A189" s="202" t="s">
        <v>625</v>
      </c>
      <c r="B189" s="203">
        <v>180</v>
      </c>
      <c r="C189">
        <v>2018</v>
      </c>
      <c r="D189" s="234">
        <v>900000</v>
      </c>
      <c r="E189" s="234">
        <v>0</v>
      </c>
      <c r="F189" s="234">
        <v>20500</v>
      </c>
      <c r="G189" s="234">
        <v>1200</v>
      </c>
      <c r="H189" s="234">
        <v>50000</v>
      </c>
      <c r="I189" s="234">
        <v>23000</v>
      </c>
      <c r="J189" s="234">
        <v>15500</v>
      </c>
      <c r="K189" s="234">
        <f t="shared" si="6"/>
        <v>1010200</v>
      </c>
      <c r="L189"/>
      <c r="M189">
        <v>2019</v>
      </c>
      <c r="N189" s="234">
        <v>940000</v>
      </c>
      <c r="O189" s="234">
        <v>0</v>
      </c>
      <c r="P189" s="234">
        <v>22000</v>
      </c>
      <c r="Q189" s="234">
        <v>1200</v>
      </c>
      <c r="R189" s="234">
        <v>45000</v>
      </c>
      <c r="S189" s="234">
        <v>35000</v>
      </c>
      <c r="T189" s="234">
        <v>37000</v>
      </c>
      <c r="U189" s="234">
        <f t="shared" si="7"/>
        <v>1080200</v>
      </c>
      <c r="V189" s="234">
        <f t="shared" si="8"/>
        <v>1080200</v>
      </c>
    </row>
    <row r="190" spans="1:22" ht="12.75">
      <c r="A190" s="202" t="s">
        <v>626</v>
      </c>
      <c r="B190" s="203">
        <v>181</v>
      </c>
      <c r="C190">
        <v>2018</v>
      </c>
      <c r="D190" s="234">
        <v>6145000</v>
      </c>
      <c r="E190" s="234">
        <v>86500</v>
      </c>
      <c r="F190" s="234">
        <v>0</v>
      </c>
      <c r="G190" s="234">
        <v>284000</v>
      </c>
      <c r="H190" s="234">
        <v>345000</v>
      </c>
      <c r="I190" s="234">
        <v>503000</v>
      </c>
      <c r="J190" s="234">
        <v>500000</v>
      </c>
      <c r="K190" s="234">
        <f t="shared" si="6"/>
        <v>7863500</v>
      </c>
      <c r="L190"/>
      <c r="M190">
        <v>2019</v>
      </c>
      <c r="N190" s="234">
        <v>6260280</v>
      </c>
      <c r="O190" s="234">
        <v>930000</v>
      </c>
      <c r="P190" s="234">
        <v>0</v>
      </c>
      <c r="Q190" s="234">
        <v>256000</v>
      </c>
      <c r="R190" s="234">
        <v>294527</v>
      </c>
      <c r="S190" s="234">
        <v>555000</v>
      </c>
      <c r="T190" s="234">
        <v>430000</v>
      </c>
      <c r="U190" s="234">
        <f t="shared" si="7"/>
        <v>8725807</v>
      </c>
      <c r="V190" s="234">
        <f t="shared" si="8"/>
        <v>8725807</v>
      </c>
    </row>
    <row r="191" spans="1:22" ht="12.75">
      <c r="A191" s="202" t="s">
        <v>627</v>
      </c>
      <c r="B191" s="203">
        <v>182</v>
      </c>
      <c r="C191">
        <v>2018</v>
      </c>
      <c r="D191" s="234">
        <v>2912000</v>
      </c>
      <c r="E191" s="234">
        <v>706223</v>
      </c>
      <c r="F191" s="234">
        <v>350000</v>
      </c>
      <c r="G191" s="234">
        <v>193008</v>
      </c>
      <c r="H191" s="234">
        <v>69191</v>
      </c>
      <c r="I191" s="234">
        <v>250000</v>
      </c>
      <c r="J191" s="234">
        <v>105000</v>
      </c>
      <c r="K191" s="234">
        <f t="shared" si="6"/>
        <v>4585422</v>
      </c>
      <c r="L191"/>
      <c r="M191">
        <v>2019</v>
      </c>
      <c r="N191" s="234">
        <v>3000000</v>
      </c>
      <c r="O191" s="234">
        <v>654841</v>
      </c>
      <c r="P191" s="234">
        <v>323127</v>
      </c>
      <c r="Q191" s="234">
        <v>239921</v>
      </c>
      <c r="R191" s="234">
        <v>98295</v>
      </c>
      <c r="S191" s="234">
        <v>356896</v>
      </c>
      <c r="T191" s="234">
        <v>105000</v>
      </c>
      <c r="U191" s="234">
        <f t="shared" si="7"/>
        <v>4778080</v>
      </c>
      <c r="V191" s="234">
        <f t="shared" si="8"/>
        <v>4778080</v>
      </c>
    </row>
    <row r="192" spans="1:22" ht="12.75">
      <c r="A192" s="202" t="s">
        <v>628</v>
      </c>
      <c r="B192" s="203">
        <v>183</v>
      </c>
      <c r="C192">
        <v>2018</v>
      </c>
      <c r="D192" s="234">
        <v>56000</v>
      </c>
      <c r="E192" s="234">
        <v>0</v>
      </c>
      <c r="F192" s="234">
        <v>5200</v>
      </c>
      <c r="G192" s="234">
        <v>0</v>
      </c>
      <c r="H192" s="234">
        <v>60</v>
      </c>
      <c r="I192" s="234">
        <v>1500</v>
      </c>
      <c r="J192" s="234">
        <v>5500</v>
      </c>
      <c r="K192" s="234">
        <f t="shared" si="6"/>
        <v>68260</v>
      </c>
      <c r="L192"/>
      <c r="M192">
        <v>2019</v>
      </c>
      <c r="N192" s="234">
        <v>57000</v>
      </c>
      <c r="O192" s="234">
        <v>0</v>
      </c>
      <c r="P192" s="234">
        <v>8600</v>
      </c>
      <c r="Q192" s="234">
        <v>0</v>
      </c>
      <c r="R192" s="234">
        <v>100</v>
      </c>
      <c r="S192" s="234">
        <v>2100</v>
      </c>
      <c r="T192" s="234">
        <v>3500</v>
      </c>
      <c r="U192" s="234">
        <f t="shared" si="7"/>
        <v>71300</v>
      </c>
      <c r="V192" s="234">
        <f t="shared" si="8"/>
        <v>71300</v>
      </c>
    </row>
    <row r="193" spans="1:22" ht="12.75">
      <c r="A193" s="202" t="s">
        <v>629</v>
      </c>
      <c r="B193" s="203">
        <v>184</v>
      </c>
      <c r="C193">
        <v>2018</v>
      </c>
      <c r="D193" s="234">
        <v>1800000</v>
      </c>
      <c r="E193" s="234">
        <v>400000</v>
      </c>
      <c r="F193" s="234">
        <v>100000</v>
      </c>
      <c r="G193" s="234">
        <v>125000</v>
      </c>
      <c r="H193" s="234">
        <v>20000</v>
      </c>
      <c r="I193" s="234">
        <v>40000</v>
      </c>
      <c r="J193" s="234">
        <v>55844</v>
      </c>
      <c r="K193" s="234">
        <f t="shared" si="6"/>
        <v>2540844</v>
      </c>
      <c r="L193"/>
      <c r="M193">
        <v>2019</v>
      </c>
      <c r="N193" s="234">
        <v>1950000</v>
      </c>
      <c r="O193" s="234">
        <v>430000</v>
      </c>
      <c r="P193" s="234">
        <v>80000</v>
      </c>
      <c r="Q193" s="234">
        <v>130000</v>
      </c>
      <c r="R193" s="234">
        <v>12000</v>
      </c>
      <c r="S193" s="234">
        <v>70000</v>
      </c>
      <c r="T193" s="234">
        <v>54855</v>
      </c>
      <c r="U193" s="234">
        <f t="shared" si="7"/>
        <v>2726855</v>
      </c>
      <c r="V193" s="234">
        <f t="shared" si="8"/>
        <v>2726855</v>
      </c>
    </row>
    <row r="194" spans="1:22" ht="12.75">
      <c r="A194" s="202" t="s">
        <v>630</v>
      </c>
      <c r="B194" s="203">
        <v>185</v>
      </c>
      <c r="C194">
        <v>2018</v>
      </c>
      <c r="D194" s="234">
        <v>4100000</v>
      </c>
      <c r="E194" s="234">
        <v>1000000</v>
      </c>
      <c r="F194" s="234">
        <v>242000</v>
      </c>
      <c r="G194" s="234">
        <v>11000</v>
      </c>
      <c r="H194" s="234">
        <v>189000</v>
      </c>
      <c r="I194" s="234">
        <v>69815</v>
      </c>
      <c r="J194" s="234">
        <v>1461453</v>
      </c>
      <c r="K194" s="234">
        <f t="shared" si="6"/>
        <v>7073268</v>
      </c>
      <c r="L194"/>
      <c r="M194">
        <v>2019</v>
      </c>
      <c r="N194" s="234">
        <v>4030000</v>
      </c>
      <c r="O194" s="234">
        <v>1000000</v>
      </c>
      <c r="P194" s="234">
        <v>337000</v>
      </c>
      <c r="Q194" s="234">
        <v>12713</v>
      </c>
      <c r="R194" s="234">
        <v>164900</v>
      </c>
      <c r="S194" s="234">
        <v>125000</v>
      </c>
      <c r="T194" s="234">
        <v>957227</v>
      </c>
      <c r="U194" s="234">
        <f t="shared" si="7"/>
        <v>6626840</v>
      </c>
      <c r="V194" s="234">
        <f t="shared" si="8"/>
        <v>6626840</v>
      </c>
    </row>
    <row r="195" spans="1:22" ht="12.75">
      <c r="A195" s="202" t="s">
        <v>631</v>
      </c>
      <c r="B195" s="203">
        <v>186</v>
      </c>
      <c r="C195">
        <v>2018</v>
      </c>
      <c r="D195" s="234">
        <v>1900000</v>
      </c>
      <c r="E195" s="234">
        <v>302000</v>
      </c>
      <c r="F195" s="234">
        <v>65300</v>
      </c>
      <c r="G195" s="234">
        <v>2267000</v>
      </c>
      <c r="H195" s="234">
        <v>68200</v>
      </c>
      <c r="I195" s="234">
        <v>8000</v>
      </c>
      <c r="J195" s="234">
        <v>160000</v>
      </c>
      <c r="K195" s="234">
        <f t="shared" si="6"/>
        <v>4770500</v>
      </c>
      <c r="L195"/>
      <c r="M195">
        <v>2019</v>
      </c>
      <c r="N195" s="234">
        <v>1900000</v>
      </c>
      <c r="O195" s="234">
        <v>312000</v>
      </c>
      <c r="P195" s="234">
        <v>60000</v>
      </c>
      <c r="Q195" s="234">
        <v>2270000</v>
      </c>
      <c r="R195" s="234">
        <v>60000</v>
      </c>
      <c r="S195" s="234">
        <v>20000</v>
      </c>
      <c r="T195" s="234">
        <v>160000</v>
      </c>
      <c r="U195" s="234">
        <f t="shared" si="7"/>
        <v>4782000</v>
      </c>
      <c r="V195" s="234">
        <f t="shared" si="8"/>
        <v>4782000</v>
      </c>
    </row>
    <row r="196" spans="1:22" ht="12.75">
      <c r="A196" s="202" t="s">
        <v>632</v>
      </c>
      <c r="B196" s="203">
        <v>187</v>
      </c>
      <c r="C196">
        <v>2018</v>
      </c>
      <c r="D196" s="234">
        <v>1116714</v>
      </c>
      <c r="E196" s="234">
        <v>100000</v>
      </c>
      <c r="F196" s="234">
        <v>100000</v>
      </c>
      <c r="G196" s="234">
        <v>2391</v>
      </c>
      <c r="H196" s="234">
        <v>15000</v>
      </c>
      <c r="I196" s="234">
        <v>16000</v>
      </c>
      <c r="J196" s="234">
        <v>208752</v>
      </c>
      <c r="K196" s="234">
        <f t="shared" si="6"/>
        <v>1558857</v>
      </c>
      <c r="L196"/>
      <c r="M196">
        <v>2019</v>
      </c>
      <c r="N196" s="234">
        <v>1175000.58</v>
      </c>
      <c r="O196" s="234">
        <v>110000</v>
      </c>
      <c r="P196" s="234">
        <v>100000</v>
      </c>
      <c r="Q196" s="234">
        <v>2500</v>
      </c>
      <c r="R196" s="234">
        <v>5000</v>
      </c>
      <c r="S196" s="234">
        <v>14000</v>
      </c>
      <c r="T196" s="234">
        <v>180100</v>
      </c>
      <c r="U196" s="234">
        <f t="shared" si="7"/>
        <v>1586600.58</v>
      </c>
      <c r="V196" s="234">
        <f t="shared" si="8"/>
        <v>1586600.58</v>
      </c>
    </row>
    <row r="197" spans="1:22" ht="12.75">
      <c r="A197" s="202" t="s">
        <v>633</v>
      </c>
      <c r="B197" s="203">
        <v>188</v>
      </c>
      <c r="C197">
        <v>2018</v>
      </c>
      <c r="D197" s="234">
        <v>385000</v>
      </c>
      <c r="E197" s="234">
        <v>0</v>
      </c>
      <c r="F197" s="234">
        <v>50000</v>
      </c>
      <c r="G197" s="234">
        <v>0</v>
      </c>
      <c r="H197" s="234">
        <v>35000</v>
      </c>
      <c r="I197" s="234">
        <v>2000</v>
      </c>
      <c r="J197" s="234">
        <v>0</v>
      </c>
      <c r="K197" s="234">
        <f t="shared" si="6"/>
        <v>472000</v>
      </c>
      <c r="L197"/>
      <c r="M197">
        <v>2019</v>
      </c>
      <c r="N197" s="234">
        <v>397500</v>
      </c>
      <c r="O197" s="234">
        <v>0</v>
      </c>
      <c r="P197" s="234">
        <v>23900</v>
      </c>
      <c r="Q197" s="234">
        <v>0</v>
      </c>
      <c r="R197" s="234">
        <v>20000</v>
      </c>
      <c r="S197" s="234">
        <v>2400</v>
      </c>
      <c r="T197" s="234">
        <v>0</v>
      </c>
      <c r="U197" s="234">
        <f t="shared" si="7"/>
        <v>443800</v>
      </c>
      <c r="V197" s="234">
        <f t="shared" si="8"/>
        <v>443800</v>
      </c>
    </row>
    <row r="198" spans="1:22" ht="12.75">
      <c r="A198" s="202" t="s">
        <v>634</v>
      </c>
      <c r="B198" s="203">
        <v>189</v>
      </c>
      <c r="C198">
        <v>2018</v>
      </c>
      <c r="D198" s="234">
        <v>3616504</v>
      </c>
      <c r="E198" s="234">
        <v>193000</v>
      </c>
      <c r="F198" s="234">
        <v>485000</v>
      </c>
      <c r="G198" s="234">
        <v>103000</v>
      </c>
      <c r="H198" s="234">
        <v>165000</v>
      </c>
      <c r="I198" s="234">
        <v>40000</v>
      </c>
      <c r="J198" s="234">
        <v>84000</v>
      </c>
      <c r="K198" s="234">
        <f t="shared" si="6"/>
        <v>4686504</v>
      </c>
      <c r="L198"/>
      <c r="M198">
        <v>2019</v>
      </c>
      <c r="N198" s="234">
        <v>4070000</v>
      </c>
      <c r="O198" s="234">
        <v>194000</v>
      </c>
      <c r="P198" s="234">
        <v>486000</v>
      </c>
      <c r="Q198" s="234">
        <v>105000</v>
      </c>
      <c r="R198" s="234">
        <v>165000</v>
      </c>
      <c r="S198" s="234">
        <v>50000</v>
      </c>
      <c r="T198" s="234">
        <v>65000</v>
      </c>
      <c r="U198" s="234">
        <f t="shared" si="7"/>
        <v>5135000</v>
      </c>
      <c r="V198" s="234">
        <f t="shared" si="8"/>
        <v>5135000</v>
      </c>
    </row>
    <row r="199" spans="1:22" ht="12.75">
      <c r="A199" s="202" t="s">
        <v>635</v>
      </c>
      <c r="B199" s="203">
        <v>190</v>
      </c>
      <c r="C199" s="238">
        <v>2017</v>
      </c>
      <c r="D199" s="239">
        <v>18700</v>
      </c>
      <c r="E199" s="239">
        <v>0</v>
      </c>
      <c r="F199" s="239">
        <v>1900</v>
      </c>
      <c r="G199" s="239">
        <v>167000</v>
      </c>
      <c r="H199" s="239">
        <v>0</v>
      </c>
      <c r="I199" s="239">
        <v>2900</v>
      </c>
      <c r="J199" s="239">
        <v>0</v>
      </c>
      <c r="K199" s="234">
        <f t="shared" si="6"/>
        <v>190500</v>
      </c>
      <c r="L199"/>
      <c r="M199">
        <v>2018</v>
      </c>
      <c r="N199" s="239">
        <v>18500</v>
      </c>
      <c r="O199" s="239">
        <v>0</v>
      </c>
      <c r="P199" s="239">
        <v>900</v>
      </c>
      <c r="Q199" s="239">
        <v>167350</v>
      </c>
      <c r="R199" s="239">
        <v>0</v>
      </c>
      <c r="S199" s="239">
        <v>1685</v>
      </c>
      <c r="T199" s="239">
        <v>5247</v>
      </c>
      <c r="U199" s="234">
        <f t="shared" si="7"/>
        <v>193682</v>
      </c>
      <c r="V199" s="234">
        <f t="shared" si="8"/>
        <v>193682</v>
      </c>
    </row>
    <row r="200" spans="1:22" ht="12.75">
      <c r="A200" s="202" t="s">
        <v>636</v>
      </c>
      <c r="B200" s="203">
        <v>191</v>
      </c>
      <c r="C200">
        <v>2018</v>
      </c>
      <c r="D200" s="234">
        <v>1106500</v>
      </c>
      <c r="E200" s="234">
        <v>32800</v>
      </c>
      <c r="F200" s="234">
        <v>46103</v>
      </c>
      <c r="G200" s="234">
        <v>35000</v>
      </c>
      <c r="H200" s="234">
        <v>17000</v>
      </c>
      <c r="I200" s="234">
        <v>19000</v>
      </c>
      <c r="J200" s="234">
        <v>0</v>
      </c>
      <c r="K200" s="234">
        <f t="shared" si="6"/>
        <v>1256403</v>
      </c>
      <c r="L200"/>
      <c r="M200">
        <v>2019</v>
      </c>
      <c r="N200" s="234">
        <v>1160000</v>
      </c>
      <c r="O200" s="234">
        <v>36000</v>
      </c>
      <c r="P200" s="234">
        <v>46500</v>
      </c>
      <c r="Q200" s="234">
        <v>88900</v>
      </c>
      <c r="R200" s="234">
        <v>18000</v>
      </c>
      <c r="S200" s="234">
        <v>21000</v>
      </c>
      <c r="T200" s="234">
        <v>5507</v>
      </c>
      <c r="U200" s="234">
        <f t="shared" si="7"/>
        <v>1375907</v>
      </c>
      <c r="V200" s="234">
        <f t="shared" si="8"/>
        <v>1375907</v>
      </c>
    </row>
    <row r="201" spans="1:22" ht="12.75">
      <c r="A201" s="202" t="s">
        <v>637</v>
      </c>
      <c r="B201" s="203">
        <v>192</v>
      </c>
      <c r="C201">
        <v>2018</v>
      </c>
      <c r="D201" s="234">
        <v>714000</v>
      </c>
      <c r="E201" s="234">
        <v>1000</v>
      </c>
      <c r="F201" s="234">
        <v>98000</v>
      </c>
      <c r="G201" s="234">
        <v>5000</v>
      </c>
      <c r="H201" s="234">
        <v>17000</v>
      </c>
      <c r="I201" s="234">
        <v>5000</v>
      </c>
      <c r="J201" s="234">
        <v>150806</v>
      </c>
      <c r="K201" s="234">
        <f t="shared" si="6"/>
        <v>990806</v>
      </c>
      <c r="L201"/>
      <c r="M201">
        <v>2019</v>
      </c>
      <c r="N201" s="234">
        <v>657000</v>
      </c>
      <c r="O201" s="234">
        <v>0</v>
      </c>
      <c r="P201" s="234">
        <v>70000</v>
      </c>
      <c r="Q201" s="234">
        <v>5000</v>
      </c>
      <c r="R201" s="234">
        <v>7000</v>
      </c>
      <c r="S201" s="234">
        <v>5000</v>
      </c>
      <c r="T201" s="234">
        <v>187792</v>
      </c>
      <c r="U201" s="234">
        <f t="shared" si="7"/>
        <v>931792</v>
      </c>
      <c r="V201" s="234">
        <f t="shared" si="8"/>
        <v>931792</v>
      </c>
    </row>
    <row r="202" spans="1:22" ht="12.75">
      <c r="A202" s="202" t="s">
        <v>638</v>
      </c>
      <c r="B202" s="203">
        <v>193</v>
      </c>
      <c r="C202" s="236">
        <v>2018</v>
      </c>
      <c r="D202" s="234">
        <v>128000</v>
      </c>
      <c r="E202" s="234">
        <v>0</v>
      </c>
      <c r="F202" s="234">
        <v>15000</v>
      </c>
      <c r="G202" s="234">
        <v>12000</v>
      </c>
      <c r="H202" s="234">
        <v>6500</v>
      </c>
      <c r="I202" s="234">
        <v>500</v>
      </c>
      <c r="J202" s="234">
        <v>0</v>
      </c>
      <c r="K202" s="234">
        <f t="shared" si="6"/>
        <v>162000</v>
      </c>
      <c r="L202"/>
      <c r="M202">
        <v>2019</v>
      </c>
      <c r="N202" s="234">
        <v>137880</v>
      </c>
      <c r="O202" s="234">
        <v>0</v>
      </c>
      <c r="P202" s="234">
        <v>17500</v>
      </c>
      <c r="Q202" s="234">
        <v>12000</v>
      </c>
      <c r="R202" s="234">
        <v>5000</v>
      </c>
      <c r="S202" s="234">
        <v>2000</v>
      </c>
      <c r="T202" s="234">
        <v>0</v>
      </c>
      <c r="U202" s="234">
        <f t="shared" si="7"/>
        <v>174380</v>
      </c>
      <c r="V202" s="234">
        <f t="shared" si="8"/>
        <v>174380</v>
      </c>
    </row>
    <row r="203" spans="1:22" ht="12.75">
      <c r="A203" s="202" t="s">
        <v>639</v>
      </c>
      <c r="B203" s="203">
        <v>194</v>
      </c>
      <c r="C203">
        <v>2018</v>
      </c>
      <c r="D203" s="234">
        <v>87000</v>
      </c>
      <c r="E203" s="234">
        <v>0</v>
      </c>
      <c r="F203" s="234">
        <v>7000</v>
      </c>
      <c r="G203" s="234">
        <v>27000</v>
      </c>
      <c r="H203" s="234">
        <v>1000</v>
      </c>
      <c r="I203" s="234">
        <v>1000</v>
      </c>
      <c r="J203" s="234">
        <v>0</v>
      </c>
      <c r="K203" s="234">
        <f aca="true" t="shared" si="9" ref="K203:K266">SUM(D203:J203)</f>
        <v>123000</v>
      </c>
      <c r="L203"/>
      <c r="M203">
        <v>2019</v>
      </c>
      <c r="N203" s="234">
        <v>108000</v>
      </c>
      <c r="O203" s="234">
        <v>0</v>
      </c>
      <c r="P203" s="234">
        <v>7000</v>
      </c>
      <c r="Q203" s="234">
        <v>27000</v>
      </c>
      <c r="R203" s="234">
        <v>1000</v>
      </c>
      <c r="S203" s="234">
        <v>1000</v>
      </c>
      <c r="T203" s="234">
        <v>0</v>
      </c>
      <c r="U203" s="234">
        <f aca="true" t="shared" si="10" ref="U203:U266">SUM(N203:T203)</f>
        <v>144000</v>
      </c>
      <c r="V203" s="234">
        <f aca="true" t="shared" si="11" ref="V203:V266">SUM(N203:T203)</f>
        <v>144000</v>
      </c>
    </row>
    <row r="204" spans="1:22" ht="12.75">
      <c r="A204" s="202" t="s">
        <v>640</v>
      </c>
      <c r="B204" s="203">
        <v>195</v>
      </c>
      <c r="C204">
        <v>2018</v>
      </c>
      <c r="D204" s="234">
        <v>18000</v>
      </c>
      <c r="E204" s="234">
        <v>0</v>
      </c>
      <c r="F204" s="234">
        <v>1000</v>
      </c>
      <c r="G204" s="234">
        <v>5000</v>
      </c>
      <c r="H204" s="234">
        <v>0</v>
      </c>
      <c r="I204" s="234">
        <v>400</v>
      </c>
      <c r="J204" s="234">
        <v>0</v>
      </c>
      <c r="K204" s="234">
        <f t="shared" si="9"/>
        <v>24400</v>
      </c>
      <c r="L204"/>
      <c r="M204">
        <v>2019</v>
      </c>
      <c r="N204" s="234">
        <v>18000</v>
      </c>
      <c r="O204" s="234">
        <v>0</v>
      </c>
      <c r="P204" s="234">
        <v>1000</v>
      </c>
      <c r="Q204" s="234">
        <v>5000</v>
      </c>
      <c r="R204" s="234">
        <v>0</v>
      </c>
      <c r="S204" s="234">
        <v>400</v>
      </c>
      <c r="T204" s="234">
        <v>0</v>
      </c>
      <c r="U204" s="234">
        <f t="shared" si="10"/>
        <v>24400</v>
      </c>
      <c r="V204" s="234">
        <f t="shared" si="11"/>
        <v>24400</v>
      </c>
    </row>
    <row r="205" spans="1:22" ht="12.75">
      <c r="A205" s="202" t="s">
        <v>641</v>
      </c>
      <c r="B205" s="203">
        <v>196</v>
      </c>
      <c r="C205">
        <v>2018</v>
      </c>
      <c r="D205" s="234">
        <v>541682</v>
      </c>
      <c r="E205" s="234">
        <v>5122</v>
      </c>
      <c r="F205" s="234">
        <v>29569</v>
      </c>
      <c r="G205" s="234">
        <v>1556</v>
      </c>
      <c r="H205" s="234">
        <v>30228</v>
      </c>
      <c r="I205" s="234">
        <v>922</v>
      </c>
      <c r="J205" s="234">
        <v>0</v>
      </c>
      <c r="K205" s="234">
        <f t="shared" si="9"/>
        <v>609079</v>
      </c>
      <c r="L205"/>
      <c r="M205">
        <v>2019</v>
      </c>
      <c r="N205" s="234">
        <v>562573</v>
      </c>
      <c r="O205" s="234">
        <v>5250</v>
      </c>
      <c r="P205" s="234">
        <v>23000</v>
      </c>
      <c r="Q205" s="234">
        <v>1555</v>
      </c>
      <c r="R205" s="234">
        <v>31473</v>
      </c>
      <c r="S205" s="234">
        <v>945</v>
      </c>
      <c r="T205" s="234">
        <v>0</v>
      </c>
      <c r="U205" s="234">
        <f t="shared" si="10"/>
        <v>624796</v>
      </c>
      <c r="V205" s="234">
        <f t="shared" si="11"/>
        <v>624796</v>
      </c>
    </row>
    <row r="206" spans="1:22" ht="12.75">
      <c r="A206" s="202" t="s">
        <v>642</v>
      </c>
      <c r="B206" s="203">
        <v>197</v>
      </c>
      <c r="C206">
        <v>2018</v>
      </c>
      <c r="D206" s="234">
        <v>2350000</v>
      </c>
      <c r="E206" s="234">
        <v>4384400</v>
      </c>
      <c r="F206" s="234">
        <v>500000</v>
      </c>
      <c r="G206" s="234">
        <v>12635</v>
      </c>
      <c r="H206" s="234">
        <v>150000</v>
      </c>
      <c r="I206" s="234">
        <v>125000</v>
      </c>
      <c r="J206" s="234">
        <v>40000</v>
      </c>
      <c r="K206" s="234">
        <f t="shared" si="9"/>
        <v>7562035</v>
      </c>
      <c r="L206"/>
      <c r="M206">
        <v>2019</v>
      </c>
      <c r="N206" s="234">
        <v>2450000</v>
      </c>
      <c r="O206" s="234">
        <v>3832500</v>
      </c>
      <c r="P206" s="234">
        <v>475000</v>
      </c>
      <c r="Q206" s="234">
        <v>8794</v>
      </c>
      <c r="R206" s="234">
        <v>225000</v>
      </c>
      <c r="S206" s="234">
        <v>150000</v>
      </c>
      <c r="T206" s="234">
        <v>0</v>
      </c>
      <c r="U206" s="234">
        <f t="shared" si="10"/>
        <v>7141294</v>
      </c>
      <c r="V206" s="234">
        <f t="shared" si="11"/>
        <v>7141294</v>
      </c>
    </row>
    <row r="207" spans="1:22" ht="12.75">
      <c r="A207" s="202" t="s">
        <v>643</v>
      </c>
      <c r="B207" s="203">
        <v>198</v>
      </c>
      <c r="C207">
        <v>2018</v>
      </c>
      <c r="D207" s="234">
        <v>5880600</v>
      </c>
      <c r="E207" s="234">
        <v>2403200</v>
      </c>
      <c r="F207" s="234">
        <v>377100</v>
      </c>
      <c r="G207" s="234">
        <v>34500</v>
      </c>
      <c r="H207" s="234">
        <v>220000</v>
      </c>
      <c r="I207" s="234">
        <v>280000</v>
      </c>
      <c r="J207" s="234">
        <v>425000</v>
      </c>
      <c r="K207" s="234">
        <f t="shared" si="9"/>
        <v>9620400</v>
      </c>
      <c r="L207"/>
      <c r="M207">
        <v>2019</v>
      </c>
      <c r="N207" s="234">
        <v>5900000</v>
      </c>
      <c r="O207" s="234">
        <v>2403000</v>
      </c>
      <c r="P207" s="234">
        <v>394350</v>
      </c>
      <c r="Q207" s="234">
        <v>35950</v>
      </c>
      <c r="R207" s="234">
        <v>200000</v>
      </c>
      <c r="S207" s="234">
        <v>439075</v>
      </c>
      <c r="T207" s="234">
        <v>650000</v>
      </c>
      <c r="U207" s="234">
        <f t="shared" si="10"/>
        <v>10022375</v>
      </c>
      <c r="V207" s="234">
        <f t="shared" si="11"/>
        <v>10022375</v>
      </c>
    </row>
    <row r="208" spans="1:22" ht="12.75">
      <c r="A208" s="202" t="s">
        <v>644</v>
      </c>
      <c r="B208" s="203">
        <v>199</v>
      </c>
      <c r="C208">
        <v>2018</v>
      </c>
      <c r="D208" s="234">
        <v>4750000</v>
      </c>
      <c r="E208" s="234">
        <v>1360000</v>
      </c>
      <c r="F208" s="234">
        <v>200000</v>
      </c>
      <c r="G208" s="234">
        <v>50000</v>
      </c>
      <c r="H208" s="234">
        <v>117000</v>
      </c>
      <c r="I208" s="234">
        <v>80000</v>
      </c>
      <c r="J208" s="234">
        <v>90500</v>
      </c>
      <c r="K208" s="234">
        <f t="shared" si="9"/>
        <v>6647500</v>
      </c>
      <c r="L208"/>
      <c r="M208">
        <v>2019</v>
      </c>
      <c r="N208" s="234">
        <v>4900000</v>
      </c>
      <c r="O208" s="234">
        <v>1360000</v>
      </c>
      <c r="P208" s="234">
        <v>225000</v>
      </c>
      <c r="Q208" s="234">
        <v>50000</v>
      </c>
      <c r="R208" s="234">
        <v>120000</v>
      </c>
      <c r="S208" s="234">
        <v>250000</v>
      </c>
      <c r="T208" s="234">
        <v>4000</v>
      </c>
      <c r="U208" s="234">
        <f t="shared" si="10"/>
        <v>6909000</v>
      </c>
      <c r="V208" s="234">
        <f t="shared" si="11"/>
        <v>6909000</v>
      </c>
    </row>
    <row r="209" spans="1:22" ht="12.75">
      <c r="A209" s="202" t="s">
        <v>645</v>
      </c>
      <c r="B209" s="203">
        <v>200</v>
      </c>
      <c r="C209" s="238">
        <v>2018</v>
      </c>
      <c r="D209" s="239">
        <v>40000</v>
      </c>
      <c r="E209" s="239">
        <v>4000</v>
      </c>
      <c r="F209" s="239">
        <v>0</v>
      </c>
      <c r="G209" s="239">
        <v>0</v>
      </c>
      <c r="H209" s="239">
        <v>400</v>
      </c>
      <c r="I209" s="239">
        <v>600</v>
      </c>
      <c r="J209" s="239">
        <v>0</v>
      </c>
      <c r="K209" s="234">
        <f t="shared" si="9"/>
        <v>45000</v>
      </c>
      <c r="L209"/>
      <c r="M209">
        <v>2019</v>
      </c>
      <c r="N209" s="239">
        <v>38000</v>
      </c>
      <c r="O209" s="239">
        <v>3000</v>
      </c>
      <c r="P209" s="239">
        <v>0</v>
      </c>
      <c r="Q209" s="239">
        <v>0</v>
      </c>
      <c r="R209" s="239">
        <v>100</v>
      </c>
      <c r="S209" s="239">
        <v>1000</v>
      </c>
      <c r="T209" s="239">
        <v>0</v>
      </c>
      <c r="U209" s="234">
        <f t="shared" si="10"/>
        <v>42100</v>
      </c>
      <c r="V209" s="234">
        <f t="shared" si="11"/>
        <v>42100</v>
      </c>
    </row>
    <row r="210" spans="1:22" ht="12.75">
      <c r="A210" s="202" t="s">
        <v>646</v>
      </c>
      <c r="B210" s="203">
        <v>201</v>
      </c>
      <c r="C210">
        <v>2018</v>
      </c>
      <c r="D210" s="234">
        <v>7881000</v>
      </c>
      <c r="E210" s="234">
        <v>1323000</v>
      </c>
      <c r="F210" s="234">
        <v>2673000</v>
      </c>
      <c r="G210" s="234">
        <v>304000</v>
      </c>
      <c r="H210" s="234">
        <v>98000</v>
      </c>
      <c r="I210" s="234">
        <v>307000</v>
      </c>
      <c r="J210" s="234">
        <v>3273000</v>
      </c>
      <c r="K210" s="234">
        <f t="shared" si="9"/>
        <v>15859000</v>
      </c>
      <c r="L210"/>
      <c r="M210">
        <v>2019</v>
      </c>
      <c r="N210" s="234">
        <v>8358000</v>
      </c>
      <c r="O210" s="234">
        <v>1471500</v>
      </c>
      <c r="P210" s="234">
        <v>1753300</v>
      </c>
      <c r="Q210" s="234">
        <v>294400</v>
      </c>
      <c r="R210" s="234">
        <v>129600</v>
      </c>
      <c r="S210" s="234">
        <v>582000</v>
      </c>
      <c r="T210" s="234">
        <v>3023700</v>
      </c>
      <c r="U210" s="234">
        <f t="shared" si="10"/>
        <v>15612500</v>
      </c>
      <c r="V210" s="234">
        <f t="shared" si="11"/>
        <v>15612500</v>
      </c>
    </row>
    <row r="211" spans="1:22" ht="12.75">
      <c r="A211" s="202" t="s">
        <v>647</v>
      </c>
      <c r="B211" s="203">
        <v>202</v>
      </c>
      <c r="C211">
        <v>2018</v>
      </c>
      <c r="D211" s="234">
        <v>142000</v>
      </c>
      <c r="E211" s="234">
        <v>0</v>
      </c>
      <c r="F211" s="234">
        <v>20000</v>
      </c>
      <c r="G211" s="234">
        <v>0</v>
      </c>
      <c r="H211" s="234">
        <v>3000</v>
      </c>
      <c r="I211" s="234">
        <v>750</v>
      </c>
      <c r="J211" s="234">
        <v>0</v>
      </c>
      <c r="K211" s="234">
        <f t="shared" si="9"/>
        <v>165750</v>
      </c>
      <c r="L211"/>
      <c r="M211">
        <v>2019</v>
      </c>
      <c r="N211" s="234">
        <v>149500</v>
      </c>
      <c r="O211" s="234">
        <v>0</v>
      </c>
      <c r="P211" s="234">
        <v>22700</v>
      </c>
      <c r="Q211" s="234">
        <v>0</v>
      </c>
      <c r="R211" s="234">
        <v>4800</v>
      </c>
      <c r="S211" s="234">
        <v>1060</v>
      </c>
      <c r="T211" s="234">
        <v>0</v>
      </c>
      <c r="U211" s="234">
        <f t="shared" si="10"/>
        <v>178060</v>
      </c>
      <c r="V211" s="234">
        <f t="shared" si="11"/>
        <v>178060</v>
      </c>
    </row>
    <row r="212" spans="1:22" ht="12.75">
      <c r="A212" s="202" t="s">
        <v>648</v>
      </c>
      <c r="B212" s="203">
        <v>203</v>
      </c>
      <c r="C212">
        <v>2018</v>
      </c>
      <c r="D212" s="234">
        <v>230500</v>
      </c>
      <c r="E212" s="234">
        <v>300</v>
      </c>
      <c r="F212" s="234">
        <v>40500</v>
      </c>
      <c r="G212" s="234">
        <v>300</v>
      </c>
      <c r="H212" s="234">
        <v>300</v>
      </c>
      <c r="I212" s="234">
        <v>3</v>
      </c>
      <c r="J212" s="234">
        <v>0</v>
      </c>
      <c r="K212" s="234">
        <f t="shared" si="9"/>
        <v>271903</v>
      </c>
      <c r="L212"/>
      <c r="M212">
        <v>2019</v>
      </c>
      <c r="N212" s="234">
        <v>250000</v>
      </c>
      <c r="O212" s="234">
        <v>300</v>
      </c>
      <c r="P212" s="234">
        <v>35000</v>
      </c>
      <c r="Q212" s="234">
        <v>0</v>
      </c>
      <c r="R212" s="234">
        <v>0</v>
      </c>
      <c r="S212" s="234">
        <v>4000</v>
      </c>
      <c r="T212" s="234">
        <v>1000</v>
      </c>
      <c r="U212" s="234">
        <f t="shared" si="10"/>
        <v>290300</v>
      </c>
      <c r="V212" s="234">
        <f t="shared" si="11"/>
        <v>290300</v>
      </c>
    </row>
    <row r="213" spans="1:22" ht="12.75">
      <c r="A213" s="202" t="s">
        <v>649</v>
      </c>
      <c r="B213" s="203">
        <v>204</v>
      </c>
      <c r="C213" s="238">
        <v>2018</v>
      </c>
      <c r="D213" s="239">
        <v>73610</v>
      </c>
      <c r="E213" s="239">
        <v>0</v>
      </c>
      <c r="F213" s="239">
        <v>8266.1</v>
      </c>
      <c r="G213" s="239">
        <v>545572.24</v>
      </c>
      <c r="H213" s="239">
        <v>819</v>
      </c>
      <c r="I213" s="239">
        <v>1298.61</v>
      </c>
      <c r="J213" s="239">
        <v>0</v>
      </c>
      <c r="K213" s="234">
        <f t="shared" si="9"/>
        <v>629565.95</v>
      </c>
      <c r="L213"/>
      <c r="M213">
        <v>2019</v>
      </c>
      <c r="N213" s="239">
        <v>110936</v>
      </c>
      <c r="O213" s="239">
        <v>0</v>
      </c>
      <c r="P213" s="239">
        <v>9000</v>
      </c>
      <c r="Q213" s="239">
        <v>632000</v>
      </c>
      <c r="R213" s="239">
        <v>740</v>
      </c>
      <c r="S213" s="239">
        <v>1600</v>
      </c>
      <c r="T213" s="239">
        <v>0</v>
      </c>
      <c r="U213" s="234">
        <f t="shared" si="10"/>
        <v>754276</v>
      </c>
      <c r="V213" s="234">
        <f t="shared" si="11"/>
        <v>754276</v>
      </c>
    </row>
    <row r="214" spans="1:22" ht="12.75">
      <c r="A214" s="202" t="s">
        <v>650</v>
      </c>
      <c r="B214" s="203">
        <v>205</v>
      </c>
      <c r="C214">
        <v>2018</v>
      </c>
      <c r="D214" s="234">
        <v>1100000</v>
      </c>
      <c r="E214" s="234">
        <v>13000</v>
      </c>
      <c r="F214" s="234">
        <v>25000</v>
      </c>
      <c r="G214" s="234">
        <v>54000</v>
      </c>
      <c r="H214" s="234">
        <v>105000</v>
      </c>
      <c r="I214" s="234">
        <v>18000</v>
      </c>
      <c r="J214" s="234">
        <v>5000</v>
      </c>
      <c r="K214" s="234">
        <f t="shared" si="9"/>
        <v>1320000</v>
      </c>
      <c r="L214"/>
      <c r="M214">
        <v>2019</v>
      </c>
      <c r="N214" s="234">
        <v>1260000</v>
      </c>
      <c r="O214" s="234">
        <v>15000</v>
      </c>
      <c r="P214" s="234">
        <v>40000</v>
      </c>
      <c r="Q214" s="234">
        <v>56000</v>
      </c>
      <c r="R214" s="234">
        <v>150000</v>
      </c>
      <c r="S214" s="234">
        <v>39000</v>
      </c>
      <c r="T214" s="234">
        <v>15000</v>
      </c>
      <c r="U214" s="234">
        <f t="shared" si="10"/>
        <v>1575000</v>
      </c>
      <c r="V214" s="234">
        <f t="shared" si="11"/>
        <v>1575000</v>
      </c>
    </row>
    <row r="215" spans="1:22" ht="12.75">
      <c r="A215" s="202" t="s">
        <v>651</v>
      </c>
      <c r="B215" s="203">
        <v>206</v>
      </c>
      <c r="C215">
        <v>2018</v>
      </c>
      <c r="D215" s="234">
        <v>2450000</v>
      </c>
      <c r="E215" s="234">
        <v>845000</v>
      </c>
      <c r="F215" s="234">
        <v>290000</v>
      </c>
      <c r="G215" s="234">
        <v>60000</v>
      </c>
      <c r="H215" s="234">
        <v>10000</v>
      </c>
      <c r="I215" s="234">
        <v>45000</v>
      </c>
      <c r="J215" s="234">
        <v>238000</v>
      </c>
      <c r="K215" s="234">
        <f t="shared" si="9"/>
        <v>3938000</v>
      </c>
      <c r="L215"/>
      <c r="M215">
        <v>2019</v>
      </c>
      <c r="N215" s="234">
        <v>2600000</v>
      </c>
      <c r="O215" s="234">
        <v>960000</v>
      </c>
      <c r="P215" s="234">
        <v>300000</v>
      </c>
      <c r="Q215" s="234">
        <v>60000</v>
      </c>
      <c r="R215" s="234">
        <v>10000</v>
      </c>
      <c r="S215" s="234">
        <v>50000</v>
      </c>
      <c r="T215" s="234">
        <v>275000</v>
      </c>
      <c r="U215" s="234">
        <f t="shared" si="10"/>
        <v>4255000</v>
      </c>
      <c r="V215" s="234">
        <f t="shared" si="11"/>
        <v>4255000</v>
      </c>
    </row>
    <row r="216" spans="1:22" ht="12.75">
      <c r="A216" s="202" t="s">
        <v>652</v>
      </c>
      <c r="B216" s="203">
        <v>207</v>
      </c>
      <c r="C216">
        <v>2018</v>
      </c>
      <c r="D216" s="234">
        <v>13125000</v>
      </c>
      <c r="E216" s="234">
        <v>4486356</v>
      </c>
      <c r="F216" s="234">
        <v>1220000</v>
      </c>
      <c r="G216" s="234">
        <v>260000</v>
      </c>
      <c r="H216" s="234">
        <v>1505000</v>
      </c>
      <c r="I216" s="234">
        <v>525000</v>
      </c>
      <c r="J216" s="234">
        <v>5248084</v>
      </c>
      <c r="K216" s="234">
        <f t="shared" si="9"/>
        <v>26369440</v>
      </c>
      <c r="L216"/>
      <c r="M216">
        <v>2019</v>
      </c>
      <c r="N216" s="234">
        <v>13500000</v>
      </c>
      <c r="O216" s="234">
        <v>4441808</v>
      </c>
      <c r="P216" s="234">
        <v>1290000</v>
      </c>
      <c r="Q216" s="234">
        <v>285000</v>
      </c>
      <c r="R216" s="234">
        <v>1615000</v>
      </c>
      <c r="S216" s="234">
        <v>800000</v>
      </c>
      <c r="T216" s="234">
        <v>5529182</v>
      </c>
      <c r="U216" s="234">
        <f t="shared" si="10"/>
        <v>27460990</v>
      </c>
      <c r="V216" s="234">
        <f t="shared" si="11"/>
        <v>27460990</v>
      </c>
    </row>
    <row r="217" spans="1:22" ht="12.75">
      <c r="A217" s="202" t="s">
        <v>653</v>
      </c>
      <c r="B217" s="203">
        <v>208</v>
      </c>
      <c r="C217">
        <v>2018</v>
      </c>
      <c r="D217" s="234">
        <v>1950000</v>
      </c>
      <c r="E217" s="234">
        <v>80000</v>
      </c>
      <c r="F217" s="234">
        <v>110000</v>
      </c>
      <c r="G217" s="234">
        <v>75000</v>
      </c>
      <c r="H217" s="234">
        <v>20000</v>
      </c>
      <c r="I217" s="234">
        <v>20000</v>
      </c>
      <c r="J217" s="234">
        <v>28000</v>
      </c>
      <c r="K217" s="234">
        <f t="shared" si="9"/>
        <v>2283000</v>
      </c>
      <c r="L217"/>
      <c r="M217">
        <v>2019</v>
      </c>
      <c r="N217" s="234">
        <v>2000000</v>
      </c>
      <c r="O217" s="234">
        <v>85000</v>
      </c>
      <c r="P217" s="234">
        <v>110000</v>
      </c>
      <c r="Q217" s="234">
        <v>75000</v>
      </c>
      <c r="R217" s="234">
        <v>20000</v>
      </c>
      <c r="S217" s="234">
        <v>25000</v>
      </c>
      <c r="T217" s="234">
        <v>7000</v>
      </c>
      <c r="U217" s="234">
        <f t="shared" si="10"/>
        <v>2322000</v>
      </c>
      <c r="V217" s="234">
        <f t="shared" si="11"/>
        <v>2322000</v>
      </c>
    </row>
    <row r="218" spans="1:22" ht="12.75">
      <c r="A218" s="202" t="s">
        <v>654</v>
      </c>
      <c r="B218" s="203">
        <v>209</v>
      </c>
      <c r="C218">
        <v>2018</v>
      </c>
      <c r="D218" s="234">
        <v>1106982</v>
      </c>
      <c r="E218" s="234">
        <v>512103</v>
      </c>
      <c r="F218" s="234">
        <v>283456</v>
      </c>
      <c r="G218" s="234">
        <v>56276</v>
      </c>
      <c r="H218" s="234">
        <v>74865</v>
      </c>
      <c r="I218" s="234">
        <v>8166</v>
      </c>
      <c r="J218" s="234">
        <v>0</v>
      </c>
      <c r="K218" s="234">
        <f t="shared" si="9"/>
        <v>2041848</v>
      </c>
      <c r="L218"/>
      <c r="M218">
        <v>2019</v>
      </c>
      <c r="N218" s="234">
        <v>1135698</v>
      </c>
      <c r="O218" s="234">
        <v>571377</v>
      </c>
      <c r="P218" s="234">
        <v>213310</v>
      </c>
      <c r="Q218" s="234">
        <v>82536</v>
      </c>
      <c r="R218" s="234">
        <v>93268</v>
      </c>
      <c r="S218" s="234">
        <v>5703</v>
      </c>
      <c r="T218" s="234">
        <v>0</v>
      </c>
      <c r="U218" s="234">
        <f t="shared" si="10"/>
        <v>2101892</v>
      </c>
      <c r="V218" s="234">
        <f t="shared" si="11"/>
        <v>2101892</v>
      </c>
    </row>
    <row r="219" spans="1:22" ht="12.75">
      <c r="A219" s="202" t="s">
        <v>655</v>
      </c>
      <c r="B219" s="203">
        <v>210</v>
      </c>
      <c r="C219">
        <v>2018</v>
      </c>
      <c r="D219" s="234">
        <v>4300000</v>
      </c>
      <c r="E219" s="234">
        <v>554000</v>
      </c>
      <c r="F219" s="234">
        <v>360000</v>
      </c>
      <c r="G219" s="234">
        <v>116000</v>
      </c>
      <c r="H219" s="234">
        <v>62300</v>
      </c>
      <c r="I219" s="234">
        <v>130000</v>
      </c>
      <c r="J219" s="234">
        <v>299379.04</v>
      </c>
      <c r="K219" s="234">
        <f t="shared" si="9"/>
        <v>5821679.04</v>
      </c>
      <c r="L219"/>
      <c r="M219">
        <v>2019</v>
      </c>
      <c r="N219" s="234">
        <v>4600000</v>
      </c>
      <c r="O219" s="234">
        <v>554000</v>
      </c>
      <c r="P219" s="234">
        <v>369000</v>
      </c>
      <c r="Q219" s="234">
        <v>116000</v>
      </c>
      <c r="R219" s="234">
        <v>55000</v>
      </c>
      <c r="S219" s="234">
        <v>130000</v>
      </c>
      <c r="T219" s="234">
        <v>372047.28</v>
      </c>
      <c r="U219" s="234">
        <f t="shared" si="10"/>
        <v>6196047.28</v>
      </c>
      <c r="V219" s="234">
        <f t="shared" si="11"/>
        <v>6196047.28</v>
      </c>
    </row>
    <row r="220" spans="1:22" ht="12.75">
      <c r="A220" s="202" t="s">
        <v>656</v>
      </c>
      <c r="B220" s="203">
        <v>211</v>
      </c>
      <c r="C220">
        <v>2018</v>
      </c>
      <c r="D220" s="234">
        <v>4085000</v>
      </c>
      <c r="E220" s="234">
        <v>740000</v>
      </c>
      <c r="F220" s="234">
        <v>350000</v>
      </c>
      <c r="G220" s="234">
        <v>28000</v>
      </c>
      <c r="H220" s="234">
        <v>85000</v>
      </c>
      <c r="I220" s="234">
        <v>37000</v>
      </c>
      <c r="J220" s="234">
        <v>283925</v>
      </c>
      <c r="K220" s="234">
        <f t="shared" si="9"/>
        <v>5608925</v>
      </c>
      <c r="L220"/>
      <c r="M220">
        <v>2019</v>
      </c>
      <c r="N220" s="234">
        <v>4265000</v>
      </c>
      <c r="O220" s="234">
        <v>751988</v>
      </c>
      <c r="P220" s="234">
        <v>246982</v>
      </c>
      <c r="Q220" s="234">
        <v>28454</v>
      </c>
      <c r="R220" s="234">
        <v>86500</v>
      </c>
      <c r="S220" s="234">
        <v>110000</v>
      </c>
      <c r="T220" s="234">
        <v>288031</v>
      </c>
      <c r="U220" s="234">
        <f t="shared" si="10"/>
        <v>5776955</v>
      </c>
      <c r="V220" s="234">
        <f t="shared" si="11"/>
        <v>5776955</v>
      </c>
    </row>
    <row r="221" spans="1:22" ht="12.75">
      <c r="A221" s="202" t="s">
        <v>657</v>
      </c>
      <c r="B221" s="203">
        <v>212</v>
      </c>
      <c r="C221">
        <v>2018</v>
      </c>
      <c r="D221" s="234">
        <v>510000</v>
      </c>
      <c r="E221" s="234">
        <v>0</v>
      </c>
      <c r="F221" s="234">
        <v>71000</v>
      </c>
      <c r="G221" s="234">
        <v>3300</v>
      </c>
      <c r="H221" s="234">
        <v>6300</v>
      </c>
      <c r="I221" s="234">
        <v>1925</v>
      </c>
      <c r="J221" s="234">
        <v>30000</v>
      </c>
      <c r="K221" s="234">
        <f t="shared" si="9"/>
        <v>622525</v>
      </c>
      <c r="L221"/>
      <c r="M221">
        <v>2019</v>
      </c>
      <c r="N221" s="234">
        <v>530000</v>
      </c>
      <c r="O221" s="234">
        <v>0</v>
      </c>
      <c r="P221" s="234">
        <v>74000</v>
      </c>
      <c r="Q221" s="234">
        <v>3300</v>
      </c>
      <c r="R221" s="234">
        <v>3700</v>
      </c>
      <c r="S221" s="234">
        <v>2350</v>
      </c>
      <c r="T221" s="234">
        <v>80000</v>
      </c>
      <c r="U221" s="234">
        <f t="shared" si="10"/>
        <v>693350</v>
      </c>
      <c r="V221" s="234">
        <f t="shared" si="11"/>
        <v>693350</v>
      </c>
    </row>
    <row r="222" spans="1:22" ht="12.75">
      <c r="A222" s="202" t="s">
        <v>658</v>
      </c>
      <c r="B222" s="203">
        <v>213</v>
      </c>
      <c r="C222">
        <v>2018</v>
      </c>
      <c r="D222" s="234">
        <v>2400000</v>
      </c>
      <c r="E222" s="234">
        <v>200000</v>
      </c>
      <c r="F222" s="234">
        <v>200000</v>
      </c>
      <c r="G222" s="234">
        <v>249121</v>
      </c>
      <c r="H222" s="234">
        <v>5000</v>
      </c>
      <c r="I222" s="234">
        <v>10000</v>
      </c>
      <c r="J222" s="234">
        <v>50000</v>
      </c>
      <c r="K222" s="234">
        <f t="shared" si="9"/>
        <v>3114121</v>
      </c>
      <c r="L222"/>
      <c r="M222">
        <v>2019</v>
      </c>
      <c r="N222" s="234">
        <v>2500000</v>
      </c>
      <c r="O222" s="234">
        <v>200000</v>
      </c>
      <c r="P222" s="234">
        <v>200000</v>
      </c>
      <c r="Q222" s="234">
        <v>254000</v>
      </c>
      <c r="R222" s="234">
        <v>15000</v>
      </c>
      <c r="S222" s="234">
        <v>254000</v>
      </c>
      <c r="T222" s="234">
        <v>50000</v>
      </c>
      <c r="U222" s="234">
        <f t="shared" si="10"/>
        <v>3473000</v>
      </c>
      <c r="V222" s="234">
        <f t="shared" si="11"/>
        <v>3473000</v>
      </c>
    </row>
    <row r="223" spans="1:22" ht="12.75">
      <c r="A223" s="202" t="s">
        <v>659</v>
      </c>
      <c r="B223" s="203">
        <v>214</v>
      </c>
      <c r="C223">
        <v>2018</v>
      </c>
      <c r="D223" s="234">
        <v>2510000</v>
      </c>
      <c r="E223" s="234">
        <v>1234750</v>
      </c>
      <c r="F223" s="234">
        <v>160000</v>
      </c>
      <c r="G223" s="234">
        <v>143000</v>
      </c>
      <c r="H223" s="234">
        <v>800000</v>
      </c>
      <c r="I223" s="234">
        <v>95500</v>
      </c>
      <c r="J223" s="234">
        <v>583643</v>
      </c>
      <c r="K223" s="234">
        <f t="shared" si="9"/>
        <v>5526893</v>
      </c>
      <c r="L223"/>
      <c r="M223">
        <v>2019</v>
      </c>
      <c r="N223" s="234">
        <v>2643710</v>
      </c>
      <c r="O223" s="234">
        <v>1305218</v>
      </c>
      <c r="P223" s="234">
        <v>160000</v>
      </c>
      <c r="Q223" s="234">
        <v>155406</v>
      </c>
      <c r="R223" s="234">
        <v>726036</v>
      </c>
      <c r="S223" s="234">
        <v>109553</v>
      </c>
      <c r="T223" s="234">
        <v>719048</v>
      </c>
      <c r="U223" s="234">
        <f t="shared" si="10"/>
        <v>5818971</v>
      </c>
      <c r="V223" s="234">
        <f t="shared" si="11"/>
        <v>5818971</v>
      </c>
    </row>
    <row r="224" spans="1:22" ht="12.75">
      <c r="A224" s="202" t="s">
        <v>660</v>
      </c>
      <c r="B224" s="203">
        <v>215</v>
      </c>
      <c r="C224">
        <v>2018</v>
      </c>
      <c r="D224" s="234">
        <v>2420000</v>
      </c>
      <c r="E224" s="234">
        <v>450000</v>
      </c>
      <c r="F224" s="234">
        <v>150000</v>
      </c>
      <c r="G224" s="234">
        <v>105000</v>
      </c>
      <c r="H224" s="234">
        <v>142000</v>
      </c>
      <c r="I224" s="234">
        <v>7000</v>
      </c>
      <c r="J224" s="234">
        <v>282000</v>
      </c>
      <c r="K224" s="234">
        <f t="shared" si="9"/>
        <v>3556000</v>
      </c>
      <c r="L224"/>
      <c r="M224">
        <v>2019</v>
      </c>
      <c r="N224" s="234">
        <v>2560000</v>
      </c>
      <c r="O224" s="234">
        <v>449000</v>
      </c>
      <c r="P224" s="234">
        <v>147000</v>
      </c>
      <c r="Q224" s="234">
        <v>112000</v>
      </c>
      <c r="R224" s="234">
        <v>135000</v>
      </c>
      <c r="S224" s="234">
        <v>95000</v>
      </c>
      <c r="T224" s="234">
        <v>282000</v>
      </c>
      <c r="U224" s="234">
        <f t="shared" si="10"/>
        <v>3780000</v>
      </c>
      <c r="V224" s="234">
        <f t="shared" si="11"/>
        <v>3780000</v>
      </c>
    </row>
    <row r="225" spans="1:22" ht="12.75">
      <c r="A225" s="202" t="s">
        <v>661</v>
      </c>
      <c r="B225" s="203">
        <v>216</v>
      </c>
      <c r="C225">
        <v>2018</v>
      </c>
      <c r="D225" s="234">
        <v>2330000</v>
      </c>
      <c r="E225" s="234">
        <v>50000</v>
      </c>
      <c r="F225" s="234">
        <v>250000</v>
      </c>
      <c r="G225" s="234">
        <v>2748</v>
      </c>
      <c r="H225" s="234">
        <v>14000</v>
      </c>
      <c r="I225" s="234">
        <v>44000</v>
      </c>
      <c r="J225" s="234">
        <v>250000</v>
      </c>
      <c r="K225" s="234">
        <f t="shared" si="9"/>
        <v>2940748</v>
      </c>
      <c r="L225"/>
      <c r="M225">
        <v>2019</v>
      </c>
      <c r="N225" s="234">
        <v>2033000</v>
      </c>
      <c r="O225" s="234">
        <v>0</v>
      </c>
      <c r="P225" s="234">
        <v>215768</v>
      </c>
      <c r="Q225" s="234">
        <v>1763</v>
      </c>
      <c r="R225" s="234">
        <v>10000</v>
      </c>
      <c r="S225" s="234">
        <v>50000</v>
      </c>
      <c r="T225" s="234">
        <v>251560</v>
      </c>
      <c r="U225" s="234">
        <f t="shared" si="10"/>
        <v>2562091</v>
      </c>
      <c r="V225" s="234">
        <f t="shared" si="11"/>
        <v>2562091</v>
      </c>
    </row>
    <row r="226" spans="1:22" ht="12.75">
      <c r="A226" s="202" t="s">
        <v>662</v>
      </c>
      <c r="B226" s="203">
        <v>217</v>
      </c>
      <c r="C226">
        <v>2018</v>
      </c>
      <c r="D226" s="234">
        <v>350600</v>
      </c>
      <c r="E226" s="234">
        <v>0</v>
      </c>
      <c r="F226" s="234">
        <v>10000</v>
      </c>
      <c r="G226" s="234">
        <v>400</v>
      </c>
      <c r="H226" s="234">
        <v>15000</v>
      </c>
      <c r="I226" s="234">
        <v>3000</v>
      </c>
      <c r="J226" s="234">
        <v>0</v>
      </c>
      <c r="K226" s="234">
        <f t="shared" si="9"/>
        <v>379000</v>
      </c>
      <c r="L226"/>
      <c r="M226">
        <v>2019</v>
      </c>
      <c r="N226" s="234">
        <v>348000</v>
      </c>
      <c r="O226" s="234">
        <v>0</v>
      </c>
      <c r="P226" s="234">
        <v>20000</v>
      </c>
      <c r="Q226" s="234">
        <v>1000</v>
      </c>
      <c r="R226" s="234">
        <v>10000</v>
      </c>
      <c r="S226" s="234">
        <v>5000</v>
      </c>
      <c r="T226" s="234">
        <v>0</v>
      </c>
      <c r="U226" s="234">
        <f t="shared" si="10"/>
        <v>384000</v>
      </c>
      <c r="V226" s="234">
        <f t="shared" si="11"/>
        <v>384000</v>
      </c>
    </row>
    <row r="227" spans="1:22" ht="12.75">
      <c r="A227" s="202" t="s">
        <v>663</v>
      </c>
      <c r="B227" s="203">
        <v>218</v>
      </c>
      <c r="C227">
        <v>2018</v>
      </c>
      <c r="D227" s="234">
        <v>2010000</v>
      </c>
      <c r="E227" s="234">
        <v>362500</v>
      </c>
      <c r="F227" s="234">
        <v>257000</v>
      </c>
      <c r="G227" s="234">
        <v>40000</v>
      </c>
      <c r="H227" s="234">
        <v>24500</v>
      </c>
      <c r="I227" s="234">
        <v>46000</v>
      </c>
      <c r="J227" s="234">
        <v>89500</v>
      </c>
      <c r="K227" s="234">
        <f t="shared" si="9"/>
        <v>2829500</v>
      </c>
      <c r="L227"/>
      <c r="M227">
        <v>2019</v>
      </c>
      <c r="N227" s="234">
        <v>1900000</v>
      </c>
      <c r="O227" s="234">
        <v>351000</v>
      </c>
      <c r="P227" s="234">
        <v>283000</v>
      </c>
      <c r="Q227" s="234">
        <v>37000</v>
      </c>
      <c r="R227" s="234">
        <v>27000</v>
      </c>
      <c r="S227" s="234">
        <v>60000</v>
      </c>
      <c r="T227" s="234">
        <v>97500</v>
      </c>
      <c r="U227" s="234">
        <f t="shared" si="10"/>
        <v>2755500</v>
      </c>
      <c r="V227" s="234">
        <f t="shared" si="11"/>
        <v>2755500</v>
      </c>
    </row>
    <row r="228" spans="1:22" ht="12.75">
      <c r="A228" s="202" t="s">
        <v>664</v>
      </c>
      <c r="B228" s="203">
        <v>219</v>
      </c>
      <c r="C228">
        <v>2018</v>
      </c>
      <c r="D228" s="234">
        <v>1775000</v>
      </c>
      <c r="E228" s="234">
        <v>2000</v>
      </c>
      <c r="F228" s="234">
        <v>150000</v>
      </c>
      <c r="G228" s="234">
        <v>0</v>
      </c>
      <c r="H228" s="234">
        <v>44000</v>
      </c>
      <c r="I228" s="234">
        <v>68000</v>
      </c>
      <c r="J228" s="234">
        <v>0</v>
      </c>
      <c r="K228" s="234">
        <f t="shared" si="9"/>
        <v>2039000</v>
      </c>
      <c r="L228"/>
      <c r="M228">
        <v>2019</v>
      </c>
      <c r="N228" s="234">
        <v>1835000</v>
      </c>
      <c r="O228" s="234">
        <v>2000</v>
      </c>
      <c r="P228" s="234">
        <v>150000</v>
      </c>
      <c r="Q228" s="234">
        <v>0</v>
      </c>
      <c r="R228" s="234">
        <v>47000</v>
      </c>
      <c r="S228" s="234">
        <v>114000</v>
      </c>
      <c r="T228" s="234">
        <v>0</v>
      </c>
      <c r="U228" s="234">
        <f t="shared" si="10"/>
        <v>2148000</v>
      </c>
      <c r="V228" s="234">
        <f t="shared" si="11"/>
        <v>2148000</v>
      </c>
    </row>
    <row r="229" spans="1:22" ht="12.75">
      <c r="A229" s="202" t="s">
        <v>665</v>
      </c>
      <c r="B229" s="203">
        <v>220</v>
      </c>
      <c r="C229">
        <v>2018</v>
      </c>
      <c r="D229" s="234">
        <v>4695753</v>
      </c>
      <c r="E229" s="234">
        <v>2368549</v>
      </c>
      <c r="F229" s="234">
        <v>0</v>
      </c>
      <c r="G229" s="234">
        <v>1154946</v>
      </c>
      <c r="H229" s="234">
        <v>146582</v>
      </c>
      <c r="I229" s="234">
        <v>223097</v>
      </c>
      <c r="J229" s="234">
        <v>10421024</v>
      </c>
      <c r="K229" s="234">
        <f t="shared" si="9"/>
        <v>19009951</v>
      </c>
      <c r="L229"/>
      <c r="M229">
        <v>2019</v>
      </c>
      <c r="N229" s="234">
        <v>4953422</v>
      </c>
      <c r="O229" s="234">
        <v>2361163</v>
      </c>
      <c r="P229" s="234">
        <v>0</v>
      </c>
      <c r="Q229" s="234">
        <v>1157043</v>
      </c>
      <c r="R229" s="234">
        <v>160825</v>
      </c>
      <c r="S229" s="234">
        <v>356089</v>
      </c>
      <c r="T229" s="234">
        <v>10364201</v>
      </c>
      <c r="U229" s="234">
        <f t="shared" si="10"/>
        <v>19352743</v>
      </c>
      <c r="V229" s="234">
        <f t="shared" si="11"/>
        <v>19352743</v>
      </c>
    </row>
    <row r="230" spans="1:22" ht="12.75">
      <c r="A230" s="202" t="s">
        <v>666</v>
      </c>
      <c r="B230" s="203">
        <v>221</v>
      </c>
      <c r="C230">
        <v>2018</v>
      </c>
      <c r="D230" s="234">
        <v>875000</v>
      </c>
      <c r="E230" s="234">
        <v>790000</v>
      </c>
      <c r="F230" s="234">
        <v>270000</v>
      </c>
      <c r="G230" s="234">
        <v>15000</v>
      </c>
      <c r="H230" s="234">
        <v>19000</v>
      </c>
      <c r="I230" s="234">
        <v>16000</v>
      </c>
      <c r="J230" s="234">
        <v>925000</v>
      </c>
      <c r="K230" s="234">
        <f t="shared" si="9"/>
        <v>2910000</v>
      </c>
      <c r="L230"/>
      <c r="M230">
        <v>2019</v>
      </c>
      <c r="N230" s="234">
        <v>825000</v>
      </c>
      <c r="O230" s="234">
        <v>804000</v>
      </c>
      <c r="P230" s="234">
        <v>325000</v>
      </c>
      <c r="Q230" s="234">
        <v>14000</v>
      </c>
      <c r="R230" s="234">
        <v>20000</v>
      </c>
      <c r="S230" s="234">
        <v>15000</v>
      </c>
      <c r="T230" s="234">
        <v>900000</v>
      </c>
      <c r="U230" s="234">
        <f t="shared" si="10"/>
        <v>2903000</v>
      </c>
      <c r="V230" s="234">
        <f t="shared" si="11"/>
        <v>2903000</v>
      </c>
    </row>
    <row r="231" spans="1:22" ht="12.75">
      <c r="A231" s="202" t="s">
        <v>667</v>
      </c>
      <c r="B231" s="203">
        <v>222</v>
      </c>
      <c r="C231">
        <v>2018</v>
      </c>
      <c r="D231" s="234">
        <v>250000</v>
      </c>
      <c r="E231" s="234">
        <v>0</v>
      </c>
      <c r="F231" s="234">
        <v>29000</v>
      </c>
      <c r="G231" s="234">
        <v>130000</v>
      </c>
      <c r="H231" s="234">
        <v>8000</v>
      </c>
      <c r="I231" s="234">
        <v>0</v>
      </c>
      <c r="J231" s="234">
        <v>0</v>
      </c>
      <c r="K231" s="234">
        <f t="shared" si="9"/>
        <v>417000</v>
      </c>
      <c r="L231"/>
      <c r="M231">
        <v>2019</v>
      </c>
      <c r="N231" s="234">
        <v>277000</v>
      </c>
      <c r="O231" s="234">
        <v>0</v>
      </c>
      <c r="P231" s="234">
        <v>18000</v>
      </c>
      <c r="Q231" s="234">
        <v>140000</v>
      </c>
      <c r="R231" s="234">
        <v>7000</v>
      </c>
      <c r="S231" s="234">
        <v>0</v>
      </c>
      <c r="T231" s="234">
        <v>0</v>
      </c>
      <c r="U231" s="234">
        <f t="shared" si="10"/>
        <v>442000</v>
      </c>
      <c r="V231" s="234">
        <f t="shared" si="11"/>
        <v>442000</v>
      </c>
    </row>
    <row r="232" spans="1:22" ht="12.75">
      <c r="A232" s="202" t="s">
        <v>668</v>
      </c>
      <c r="B232" s="203">
        <v>223</v>
      </c>
      <c r="C232">
        <v>2018</v>
      </c>
      <c r="D232" s="234">
        <v>720000</v>
      </c>
      <c r="E232" s="234">
        <v>68000</v>
      </c>
      <c r="F232" s="234">
        <v>173000</v>
      </c>
      <c r="G232" s="234">
        <v>8700</v>
      </c>
      <c r="H232" s="234">
        <v>18000</v>
      </c>
      <c r="I232" s="234">
        <v>9100</v>
      </c>
      <c r="J232" s="234">
        <v>114500</v>
      </c>
      <c r="K232" s="234">
        <f t="shared" si="9"/>
        <v>1111300</v>
      </c>
      <c r="L232"/>
      <c r="M232">
        <v>2019</v>
      </c>
      <c r="N232" s="234">
        <v>765000</v>
      </c>
      <c r="O232" s="234">
        <v>68000</v>
      </c>
      <c r="P232" s="234">
        <v>198000</v>
      </c>
      <c r="Q232" s="234">
        <v>15000</v>
      </c>
      <c r="R232" s="234">
        <v>18000</v>
      </c>
      <c r="S232" s="234">
        <v>11000</v>
      </c>
      <c r="T232" s="234">
        <v>90000</v>
      </c>
      <c r="U232" s="234">
        <f t="shared" si="10"/>
        <v>1165000</v>
      </c>
      <c r="V232" s="234">
        <f t="shared" si="11"/>
        <v>1165000</v>
      </c>
    </row>
    <row r="233" spans="1:22" ht="12.75">
      <c r="A233" s="202" t="s">
        <v>669</v>
      </c>
      <c r="B233" s="203">
        <v>224</v>
      </c>
      <c r="C233">
        <v>2018</v>
      </c>
      <c r="D233" s="234">
        <v>1145460</v>
      </c>
      <c r="E233" s="234">
        <v>587596</v>
      </c>
      <c r="F233" s="234">
        <v>138686</v>
      </c>
      <c r="G233" s="234">
        <v>4596</v>
      </c>
      <c r="H233" s="234">
        <v>30766</v>
      </c>
      <c r="I233" s="234">
        <v>15000</v>
      </c>
      <c r="J233" s="234">
        <v>0</v>
      </c>
      <c r="K233" s="234">
        <f t="shared" si="9"/>
        <v>1922104</v>
      </c>
      <c r="L233"/>
      <c r="M233">
        <v>2019</v>
      </c>
      <c r="N233" s="234">
        <v>1174097</v>
      </c>
      <c r="O233" s="234">
        <v>572718</v>
      </c>
      <c r="P233" s="234">
        <v>132965</v>
      </c>
      <c r="Q233" s="234">
        <v>4606</v>
      </c>
      <c r="R233" s="234">
        <v>29579</v>
      </c>
      <c r="S233" s="234">
        <v>50236</v>
      </c>
      <c r="T233" s="234">
        <v>0</v>
      </c>
      <c r="U233" s="234">
        <f t="shared" si="10"/>
        <v>1964201</v>
      </c>
      <c r="V233" s="234">
        <f t="shared" si="11"/>
        <v>1964201</v>
      </c>
    </row>
    <row r="234" spans="1:22" ht="12.75">
      <c r="A234" s="202" t="s">
        <v>670</v>
      </c>
      <c r="B234" s="203">
        <v>225</v>
      </c>
      <c r="C234">
        <v>2018</v>
      </c>
      <c r="D234" s="234">
        <v>205000</v>
      </c>
      <c r="E234" s="234">
        <v>0</v>
      </c>
      <c r="F234" s="234">
        <v>25000</v>
      </c>
      <c r="G234" s="234">
        <v>0</v>
      </c>
      <c r="H234" s="234">
        <v>0</v>
      </c>
      <c r="I234" s="234">
        <v>4000</v>
      </c>
      <c r="J234" s="234">
        <v>0</v>
      </c>
      <c r="K234" s="234">
        <f t="shared" si="9"/>
        <v>234000</v>
      </c>
      <c r="L234"/>
      <c r="M234">
        <v>2019</v>
      </c>
      <c r="N234" s="234">
        <v>205000</v>
      </c>
      <c r="O234" s="234">
        <v>0</v>
      </c>
      <c r="P234" s="234">
        <v>25000</v>
      </c>
      <c r="Q234" s="234">
        <v>0</v>
      </c>
      <c r="R234" s="234">
        <v>0</v>
      </c>
      <c r="S234" s="234">
        <v>4000</v>
      </c>
      <c r="T234" s="234">
        <v>0</v>
      </c>
      <c r="U234" s="234">
        <f t="shared" si="10"/>
        <v>234000</v>
      </c>
      <c r="V234" s="234">
        <f t="shared" si="11"/>
        <v>234000</v>
      </c>
    </row>
    <row r="235" spans="1:22" ht="12.75">
      <c r="A235" s="202" t="s">
        <v>671</v>
      </c>
      <c r="B235" s="203">
        <v>226</v>
      </c>
      <c r="C235" s="238">
        <v>2018</v>
      </c>
      <c r="D235" s="239">
        <v>1750000</v>
      </c>
      <c r="E235" s="239">
        <v>130000</v>
      </c>
      <c r="F235" s="239">
        <v>147300</v>
      </c>
      <c r="G235" s="239">
        <v>4200</v>
      </c>
      <c r="H235" s="239">
        <v>69000</v>
      </c>
      <c r="I235" s="239">
        <v>25000</v>
      </c>
      <c r="J235" s="239">
        <v>208000</v>
      </c>
      <c r="K235" s="234">
        <f t="shared" si="9"/>
        <v>2333500</v>
      </c>
      <c r="L235"/>
      <c r="M235">
        <v>2019</v>
      </c>
      <c r="N235" s="239">
        <v>1800000</v>
      </c>
      <c r="O235" s="239">
        <v>140000</v>
      </c>
      <c r="P235" s="239">
        <v>140000</v>
      </c>
      <c r="Q235" s="239">
        <v>0</v>
      </c>
      <c r="R235" s="239">
        <v>56000</v>
      </c>
      <c r="S235" s="239">
        <v>25000</v>
      </c>
      <c r="T235" s="239">
        <v>203000</v>
      </c>
      <c r="U235" s="234">
        <f t="shared" si="10"/>
        <v>2364000</v>
      </c>
      <c r="V235" s="234">
        <f t="shared" si="11"/>
        <v>2364000</v>
      </c>
    </row>
    <row r="236" spans="1:22" ht="12.75">
      <c r="A236" s="202" t="s">
        <v>672</v>
      </c>
      <c r="B236" s="203">
        <v>227</v>
      </c>
      <c r="C236">
        <v>2018</v>
      </c>
      <c r="D236" s="234">
        <v>1445513</v>
      </c>
      <c r="E236" s="234">
        <v>144000</v>
      </c>
      <c r="F236" s="234">
        <v>136000</v>
      </c>
      <c r="G236" s="234">
        <v>9900</v>
      </c>
      <c r="H236" s="234">
        <v>25000</v>
      </c>
      <c r="I236" s="234">
        <v>20000</v>
      </c>
      <c r="J236" s="234">
        <v>239000</v>
      </c>
      <c r="K236" s="234">
        <f t="shared" si="9"/>
        <v>2019413</v>
      </c>
      <c r="L236"/>
      <c r="M236">
        <v>2019</v>
      </c>
      <c r="N236" s="234">
        <v>1567117</v>
      </c>
      <c r="O236" s="234">
        <v>155000</v>
      </c>
      <c r="P236" s="234">
        <v>134500</v>
      </c>
      <c r="Q236" s="234">
        <v>10000</v>
      </c>
      <c r="R236" s="234">
        <v>26500</v>
      </c>
      <c r="S236" s="234">
        <v>30000</v>
      </c>
      <c r="T236" s="234">
        <v>258000</v>
      </c>
      <c r="U236" s="234">
        <f t="shared" si="10"/>
        <v>2181117</v>
      </c>
      <c r="V236" s="234">
        <f t="shared" si="11"/>
        <v>2181117</v>
      </c>
    </row>
    <row r="237" spans="1:22" ht="12.75">
      <c r="A237" s="202" t="s">
        <v>673</v>
      </c>
      <c r="B237" s="203">
        <v>228</v>
      </c>
      <c r="C237">
        <v>2018</v>
      </c>
      <c r="D237" s="234">
        <v>643500</v>
      </c>
      <c r="E237" s="234">
        <v>500</v>
      </c>
      <c r="F237" s="234">
        <v>15000</v>
      </c>
      <c r="G237" s="234">
        <v>20000</v>
      </c>
      <c r="H237" s="234">
        <v>6000</v>
      </c>
      <c r="I237" s="234">
        <v>2000</v>
      </c>
      <c r="J237" s="234">
        <v>8000</v>
      </c>
      <c r="K237" s="234">
        <f t="shared" si="9"/>
        <v>695000</v>
      </c>
      <c r="L237"/>
      <c r="M237">
        <v>2019</v>
      </c>
      <c r="N237" s="234">
        <v>674000</v>
      </c>
      <c r="O237" s="234">
        <v>500</v>
      </c>
      <c r="P237" s="234">
        <v>30000</v>
      </c>
      <c r="Q237" s="234">
        <v>30000</v>
      </c>
      <c r="R237" s="234">
        <v>6000</v>
      </c>
      <c r="S237" s="234">
        <v>5000</v>
      </c>
      <c r="T237" s="234">
        <v>15000</v>
      </c>
      <c r="U237" s="234">
        <f t="shared" si="10"/>
        <v>760500</v>
      </c>
      <c r="V237" s="234">
        <f t="shared" si="11"/>
        <v>760500</v>
      </c>
    </row>
    <row r="238" spans="1:22" ht="12.75">
      <c r="A238" s="202" t="s">
        <v>674</v>
      </c>
      <c r="B238" s="203">
        <v>229</v>
      </c>
      <c r="C238">
        <v>2018</v>
      </c>
      <c r="D238" s="234">
        <v>7775000</v>
      </c>
      <c r="E238" s="234">
        <v>3058000</v>
      </c>
      <c r="F238" s="234">
        <v>525000</v>
      </c>
      <c r="G238" s="234">
        <v>841000</v>
      </c>
      <c r="H238" s="234">
        <v>177000</v>
      </c>
      <c r="I238" s="234">
        <v>118000</v>
      </c>
      <c r="J238" s="234">
        <v>1300000</v>
      </c>
      <c r="K238" s="234">
        <f t="shared" si="9"/>
        <v>13794000</v>
      </c>
      <c r="L238"/>
      <c r="M238">
        <v>2019</v>
      </c>
      <c r="N238" s="234">
        <v>8300000</v>
      </c>
      <c r="O238" s="234">
        <v>3106000</v>
      </c>
      <c r="P238" s="234">
        <v>464000</v>
      </c>
      <c r="Q238" s="234">
        <v>845000</v>
      </c>
      <c r="R238" s="234">
        <v>138000</v>
      </c>
      <c r="S238" s="234">
        <v>145000</v>
      </c>
      <c r="T238" s="234">
        <v>1418205.56</v>
      </c>
      <c r="U238" s="234">
        <f t="shared" si="10"/>
        <v>14416205.56</v>
      </c>
      <c r="V238" s="234">
        <f t="shared" si="11"/>
        <v>14416205.56</v>
      </c>
    </row>
    <row r="239" spans="1:22" ht="12.75">
      <c r="A239" s="202" t="s">
        <v>675</v>
      </c>
      <c r="B239" s="203">
        <v>230</v>
      </c>
      <c r="C239">
        <v>2018</v>
      </c>
      <c r="D239" s="234">
        <v>150000</v>
      </c>
      <c r="E239" s="234">
        <v>0</v>
      </c>
      <c r="F239" s="234">
        <v>10000</v>
      </c>
      <c r="G239" s="234">
        <v>425000</v>
      </c>
      <c r="H239" s="234">
        <v>6200</v>
      </c>
      <c r="I239" s="234">
        <v>3300</v>
      </c>
      <c r="J239" s="234">
        <v>10500</v>
      </c>
      <c r="K239" s="234">
        <f t="shared" si="9"/>
        <v>605000</v>
      </c>
      <c r="L239"/>
      <c r="M239">
        <v>2019</v>
      </c>
      <c r="N239" s="234">
        <v>150000</v>
      </c>
      <c r="O239" s="234">
        <v>0</v>
      </c>
      <c r="P239" s="234">
        <v>7000</v>
      </c>
      <c r="Q239" s="234">
        <v>420000</v>
      </c>
      <c r="R239" s="234">
        <v>9500</v>
      </c>
      <c r="S239" s="234">
        <v>2500</v>
      </c>
      <c r="T239" s="234">
        <v>10000</v>
      </c>
      <c r="U239" s="234">
        <f t="shared" si="10"/>
        <v>599000</v>
      </c>
      <c r="V239" s="234">
        <f t="shared" si="11"/>
        <v>599000</v>
      </c>
    </row>
    <row r="240" spans="1:22" ht="12.75">
      <c r="A240" s="202" t="s">
        <v>676</v>
      </c>
      <c r="B240" s="203">
        <v>231</v>
      </c>
      <c r="C240">
        <v>2018</v>
      </c>
      <c r="D240" s="234">
        <v>2794329.45</v>
      </c>
      <c r="E240" s="234">
        <v>300000</v>
      </c>
      <c r="F240" s="234">
        <v>200000</v>
      </c>
      <c r="G240" s="234">
        <v>24000</v>
      </c>
      <c r="H240" s="234">
        <v>30000</v>
      </c>
      <c r="I240" s="234">
        <v>60000</v>
      </c>
      <c r="J240" s="234">
        <v>60000</v>
      </c>
      <c r="K240" s="234">
        <f t="shared" si="9"/>
        <v>3468329.45</v>
      </c>
      <c r="L240"/>
      <c r="M240">
        <v>2019</v>
      </c>
      <c r="N240" s="234">
        <v>2905134</v>
      </c>
      <c r="O240" s="234">
        <v>320000</v>
      </c>
      <c r="P240" s="234">
        <v>260000</v>
      </c>
      <c r="Q240" s="234">
        <v>33000</v>
      </c>
      <c r="R240" s="234">
        <v>30500</v>
      </c>
      <c r="S240" s="234">
        <v>95000</v>
      </c>
      <c r="T240" s="234">
        <v>105000</v>
      </c>
      <c r="U240" s="234">
        <f t="shared" si="10"/>
        <v>3748634</v>
      </c>
      <c r="V240" s="234">
        <f t="shared" si="11"/>
        <v>3748634</v>
      </c>
    </row>
    <row r="241" spans="1:22" ht="12.75">
      <c r="A241" s="202" t="s">
        <v>677</v>
      </c>
      <c r="B241" s="203">
        <v>232</v>
      </c>
      <c r="C241">
        <v>2018</v>
      </c>
      <c r="D241" s="234">
        <v>1525131.72</v>
      </c>
      <c r="E241" s="234">
        <v>30000</v>
      </c>
      <c r="F241" s="234">
        <v>53500</v>
      </c>
      <c r="G241" s="234">
        <v>20500</v>
      </c>
      <c r="H241" s="234">
        <v>20000</v>
      </c>
      <c r="I241" s="234">
        <v>11200</v>
      </c>
      <c r="J241" s="234">
        <v>0</v>
      </c>
      <c r="K241" s="234">
        <f t="shared" si="9"/>
        <v>1660331.72</v>
      </c>
      <c r="L241"/>
      <c r="M241">
        <v>2019</v>
      </c>
      <c r="N241" s="234">
        <v>1720622</v>
      </c>
      <c r="O241" s="234">
        <v>48000</v>
      </c>
      <c r="P241" s="234">
        <v>49000</v>
      </c>
      <c r="Q241" s="234">
        <v>21500</v>
      </c>
      <c r="R241" s="234">
        <v>16500</v>
      </c>
      <c r="S241" s="234">
        <v>12000</v>
      </c>
      <c r="T241" s="234">
        <v>0</v>
      </c>
      <c r="U241" s="234">
        <f t="shared" si="10"/>
        <v>1867622</v>
      </c>
      <c r="V241" s="234">
        <f t="shared" si="11"/>
        <v>1867622</v>
      </c>
    </row>
    <row r="242" spans="1:22" ht="12.75">
      <c r="A242" s="202" t="s">
        <v>678</v>
      </c>
      <c r="B242" s="203">
        <v>233</v>
      </c>
      <c r="C242">
        <v>2018</v>
      </c>
      <c r="D242" s="234">
        <v>125000</v>
      </c>
      <c r="E242" s="234">
        <v>0</v>
      </c>
      <c r="F242" s="234">
        <v>12000</v>
      </c>
      <c r="G242" s="234">
        <v>2500</v>
      </c>
      <c r="H242" s="234">
        <v>400</v>
      </c>
      <c r="I242" s="234">
        <v>1000</v>
      </c>
      <c r="J242" s="234">
        <v>0</v>
      </c>
      <c r="K242" s="234">
        <f t="shared" si="9"/>
        <v>140900</v>
      </c>
      <c r="L242"/>
      <c r="M242">
        <v>2019</v>
      </c>
      <c r="N242" s="234">
        <v>110000</v>
      </c>
      <c r="O242" s="234">
        <v>0</v>
      </c>
      <c r="P242" s="234">
        <v>15500</v>
      </c>
      <c r="Q242" s="234">
        <v>2500</v>
      </c>
      <c r="R242" s="234">
        <v>2500</v>
      </c>
      <c r="S242" s="234">
        <v>2500</v>
      </c>
      <c r="T242" s="234">
        <v>0</v>
      </c>
      <c r="U242" s="234">
        <f t="shared" si="10"/>
        <v>133000</v>
      </c>
      <c r="V242" s="234">
        <f t="shared" si="11"/>
        <v>133000</v>
      </c>
    </row>
    <row r="243" spans="1:22" ht="12.75">
      <c r="A243" s="202" t="s">
        <v>679</v>
      </c>
      <c r="B243" s="203">
        <v>234</v>
      </c>
      <c r="C243">
        <v>2018</v>
      </c>
      <c r="D243" s="234">
        <v>146000</v>
      </c>
      <c r="E243" s="234">
        <v>0</v>
      </c>
      <c r="F243" s="234">
        <v>32000</v>
      </c>
      <c r="G243" s="234">
        <v>515000</v>
      </c>
      <c r="H243" s="234">
        <v>8650</v>
      </c>
      <c r="I243" s="234">
        <v>1600</v>
      </c>
      <c r="J243" s="234">
        <v>0</v>
      </c>
      <c r="K243" s="234">
        <f t="shared" si="9"/>
        <v>703250</v>
      </c>
      <c r="L243"/>
      <c r="M243">
        <v>2019</v>
      </c>
      <c r="N243" s="234">
        <v>201756</v>
      </c>
      <c r="O243" s="234">
        <v>0</v>
      </c>
      <c r="P243" s="234">
        <v>16910</v>
      </c>
      <c r="Q243" s="234">
        <v>522524</v>
      </c>
      <c r="R243" s="234">
        <v>6361</v>
      </c>
      <c r="S243" s="234">
        <v>2075</v>
      </c>
      <c r="T243" s="234">
        <v>0</v>
      </c>
      <c r="U243" s="234">
        <f t="shared" si="10"/>
        <v>749626</v>
      </c>
      <c r="V243" s="234">
        <f t="shared" si="11"/>
        <v>749626</v>
      </c>
    </row>
    <row r="244" spans="1:22" ht="12.75">
      <c r="A244" s="202" t="s">
        <v>680</v>
      </c>
      <c r="B244" s="203">
        <v>235</v>
      </c>
      <c r="C244">
        <v>2018</v>
      </c>
      <c r="D244" s="234">
        <v>230000</v>
      </c>
      <c r="E244" s="234">
        <v>0</v>
      </c>
      <c r="F244" s="234">
        <v>43000</v>
      </c>
      <c r="G244" s="234">
        <v>11912</v>
      </c>
      <c r="H244" s="234">
        <v>9000</v>
      </c>
      <c r="I244" s="234">
        <v>2500</v>
      </c>
      <c r="J244" s="234">
        <v>0</v>
      </c>
      <c r="K244" s="234">
        <f t="shared" si="9"/>
        <v>296412</v>
      </c>
      <c r="L244"/>
      <c r="M244">
        <v>2019</v>
      </c>
      <c r="N244" s="234">
        <v>240000</v>
      </c>
      <c r="O244" s="234">
        <v>0</v>
      </c>
      <c r="P244" s="234">
        <v>30000</v>
      </c>
      <c r="Q244" s="234">
        <v>11912</v>
      </c>
      <c r="R244" s="234">
        <v>2000</v>
      </c>
      <c r="S244" s="234">
        <v>5000</v>
      </c>
      <c r="T244" s="234">
        <v>10000</v>
      </c>
      <c r="U244" s="234">
        <f t="shared" si="10"/>
        <v>298912</v>
      </c>
      <c r="V244" s="234">
        <f t="shared" si="11"/>
        <v>298912</v>
      </c>
    </row>
    <row r="245" spans="1:22" ht="12.75">
      <c r="A245" s="202" t="s">
        <v>681</v>
      </c>
      <c r="B245" s="203">
        <v>236</v>
      </c>
      <c r="C245">
        <v>2018</v>
      </c>
      <c r="D245" s="234">
        <v>5016176</v>
      </c>
      <c r="E245" s="234">
        <v>1305500</v>
      </c>
      <c r="F245" s="234">
        <v>490000</v>
      </c>
      <c r="G245" s="234">
        <v>24500</v>
      </c>
      <c r="H245" s="234">
        <v>212700</v>
      </c>
      <c r="I245" s="234">
        <v>90000</v>
      </c>
      <c r="J245" s="234">
        <v>2020000</v>
      </c>
      <c r="K245" s="234">
        <f t="shared" si="9"/>
        <v>9158876</v>
      </c>
      <c r="L245"/>
      <c r="M245">
        <v>2019</v>
      </c>
      <c r="N245" s="234">
        <v>5225000</v>
      </c>
      <c r="O245" s="234">
        <v>1440000</v>
      </c>
      <c r="P245" s="234">
        <v>490000</v>
      </c>
      <c r="Q245" s="234">
        <v>45000</v>
      </c>
      <c r="R245" s="234">
        <v>216200</v>
      </c>
      <c r="S245" s="234">
        <v>120000</v>
      </c>
      <c r="T245" s="234">
        <v>1585000</v>
      </c>
      <c r="U245" s="234">
        <f t="shared" si="10"/>
        <v>9121200</v>
      </c>
      <c r="V245" s="234">
        <f t="shared" si="11"/>
        <v>9121200</v>
      </c>
    </row>
    <row r="246" spans="1:22" ht="12.75">
      <c r="A246" s="202" t="s">
        <v>682</v>
      </c>
      <c r="B246" s="203">
        <v>237</v>
      </c>
      <c r="C246" s="238">
        <v>2018</v>
      </c>
      <c r="D246" s="239">
        <v>65000</v>
      </c>
      <c r="E246" s="239">
        <v>4200</v>
      </c>
      <c r="F246" s="239">
        <v>10000</v>
      </c>
      <c r="G246" s="239">
        <v>0</v>
      </c>
      <c r="H246" s="239">
        <v>0</v>
      </c>
      <c r="I246" s="239">
        <v>1200</v>
      </c>
      <c r="J246" s="239">
        <v>2000</v>
      </c>
      <c r="K246" s="234">
        <f t="shared" si="9"/>
        <v>82400</v>
      </c>
      <c r="L246"/>
      <c r="M246">
        <v>2019</v>
      </c>
      <c r="N246" s="239">
        <v>65000</v>
      </c>
      <c r="O246" s="239">
        <v>1500</v>
      </c>
      <c r="P246" s="239">
        <v>10000</v>
      </c>
      <c r="Q246" s="239">
        <v>0</v>
      </c>
      <c r="R246" s="239">
        <v>0</v>
      </c>
      <c r="S246" s="239">
        <v>1500</v>
      </c>
      <c r="T246" s="239">
        <v>2000</v>
      </c>
      <c r="U246" s="234">
        <f t="shared" si="10"/>
        <v>80000</v>
      </c>
      <c r="V246" s="234">
        <f t="shared" si="11"/>
        <v>80000</v>
      </c>
    </row>
    <row r="247" spans="1:22" ht="12.75">
      <c r="A247" s="202" t="s">
        <v>683</v>
      </c>
      <c r="B247" s="203">
        <v>238</v>
      </c>
      <c r="C247">
        <v>2018</v>
      </c>
      <c r="D247" s="234">
        <v>1325000</v>
      </c>
      <c r="E247" s="234">
        <v>375000</v>
      </c>
      <c r="F247" s="234">
        <v>68000</v>
      </c>
      <c r="G247" s="234">
        <v>45000</v>
      </c>
      <c r="H247" s="234">
        <v>16300</v>
      </c>
      <c r="I247" s="234">
        <v>50000</v>
      </c>
      <c r="J247" s="234">
        <v>113000</v>
      </c>
      <c r="K247" s="234">
        <f t="shared" si="9"/>
        <v>1992300</v>
      </c>
      <c r="L247"/>
      <c r="M247">
        <v>2019</v>
      </c>
      <c r="N247" s="234">
        <v>1497000</v>
      </c>
      <c r="O247" s="234">
        <v>387000</v>
      </c>
      <c r="P247" s="234">
        <v>130000</v>
      </c>
      <c r="Q247" s="234">
        <v>145000</v>
      </c>
      <c r="R247" s="234">
        <v>16200</v>
      </c>
      <c r="S247" s="234">
        <v>208901.79</v>
      </c>
      <c r="T247" s="234">
        <v>114850</v>
      </c>
      <c r="U247" s="234">
        <f t="shared" si="10"/>
        <v>2498951.79</v>
      </c>
      <c r="V247" s="234">
        <f t="shared" si="11"/>
        <v>2498951.79</v>
      </c>
    </row>
    <row r="248" spans="1:22" ht="12.75">
      <c r="A248" s="202" t="s">
        <v>684</v>
      </c>
      <c r="B248" s="203">
        <v>239</v>
      </c>
      <c r="C248" s="236">
        <v>2018</v>
      </c>
      <c r="D248" s="234">
        <v>8398688</v>
      </c>
      <c r="E248" s="234">
        <v>936250</v>
      </c>
      <c r="F248" s="234">
        <v>901250</v>
      </c>
      <c r="G248" s="234">
        <v>66950</v>
      </c>
      <c r="H248" s="234">
        <v>308400</v>
      </c>
      <c r="I248" s="234">
        <v>353876</v>
      </c>
      <c r="J248" s="234">
        <v>1682666</v>
      </c>
      <c r="K248" s="234">
        <f t="shared" si="9"/>
        <v>12648080</v>
      </c>
      <c r="L248"/>
      <c r="M248">
        <v>2019</v>
      </c>
      <c r="N248" s="234">
        <v>8524668</v>
      </c>
      <c r="O248" s="234">
        <v>964338</v>
      </c>
      <c r="P248" s="234">
        <v>814232</v>
      </c>
      <c r="Q248" s="234">
        <v>84900</v>
      </c>
      <c r="R248" s="234">
        <v>305000</v>
      </c>
      <c r="S248" s="234">
        <v>455991</v>
      </c>
      <c r="T248" s="234">
        <v>2122871</v>
      </c>
      <c r="U248" s="234">
        <f t="shared" si="10"/>
        <v>13272000</v>
      </c>
      <c r="V248" s="234">
        <f t="shared" si="11"/>
        <v>13272000</v>
      </c>
    </row>
    <row r="249" spans="1:22" ht="12.75">
      <c r="A249" s="202" t="s">
        <v>685</v>
      </c>
      <c r="B249" s="203">
        <v>240</v>
      </c>
      <c r="C249">
        <v>2018</v>
      </c>
      <c r="D249" s="234">
        <v>450000</v>
      </c>
      <c r="E249" s="234">
        <v>1000</v>
      </c>
      <c r="F249" s="234">
        <v>75000</v>
      </c>
      <c r="G249" s="234">
        <v>50000</v>
      </c>
      <c r="H249" s="234">
        <v>200</v>
      </c>
      <c r="I249" s="234">
        <v>1800</v>
      </c>
      <c r="J249" s="234">
        <v>0</v>
      </c>
      <c r="K249" s="234">
        <f t="shared" si="9"/>
        <v>578000</v>
      </c>
      <c r="L249"/>
      <c r="M249">
        <v>2019</v>
      </c>
      <c r="N249" s="234">
        <v>515000</v>
      </c>
      <c r="O249" s="234">
        <v>2500</v>
      </c>
      <c r="P249" s="234">
        <v>65000</v>
      </c>
      <c r="Q249" s="234">
        <v>165000</v>
      </c>
      <c r="R249" s="234">
        <v>200</v>
      </c>
      <c r="S249" s="234">
        <v>2500</v>
      </c>
      <c r="T249" s="234">
        <v>0</v>
      </c>
      <c r="U249" s="234">
        <f t="shared" si="10"/>
        <v>750200</v>
      </c>
      <c r="V249" s="234">
        <f t="shared" si="11"/>
        <v>750200</v>
      </c>
    </row>
    <row r="250" spans="1:22" ht="12.75">
      <c r="A250" s="202" t="s">
        <v>686</v>
      </c>
      <c r="B250" s="203">
        <v>241</v>
      </c>
      <c r="C250">
        <v>2018</v>
      </c>
      <c r="D250" s="234">
        <v>485803.82</v>
      </c>
      <c r="E250" s="234">
        <v>0</v>
      </c>
      <c r="F250" s="234">
        <v>25000</v>
      </c>
      <c r="G250" s="234">
        <v>305000</v>
      </c>
      <c r="H250" s="234">
        <v>6500</v>
      </c>
      <c r="I250" s="234">
        <v>3000</v>
      </c>
      <c r="J250" s="234">
        <v>5000</v>
      </c>
      <c r="K250" s="234">
        <f t="shared" si="9"/>
        <v>830303.8200000001</v>
      </c>
      <c r="L250"/>
      <c r="M250">
        <v>2019</v>
      </c>
      <c r="N250" s="234">
        <v>530556.11</v>
      </c>
      <c r="O250" s="234">
        <v>0</v>
      </c>
      <c r="P250" s="234">
        <v>25000</v>
      </c>
      <c r="Q250" s="234">
        <v>305000</v>
      </c>
      <c r="R250" s="234">
        <v>9800</v>
      </c>
      <c r="S250" s="234">
        <v>3000</v>
      </c>
      <c r="T250" s="234">
        <v>5000</v>
      </c>
      <c r="U250" s="234">
        <f t="shared" si="10"/>
        <v>878356.11</v>
      </c>
      <c r="V250" s="234">
        <f t="shared" si="11"/>
        <v>878356.11</v>
      </c>
    </row>
    <row r="251" spans="1:22" ht="12.75">
      <c r="A251" s="202" t="s">
        <v>687</v>
      </c>
      <c r="B251" s="203">
        <v>242</v>
      </c>
      <c r="C251">
        <v>2018</v>
      </c>
      <c r="D251" s="234">
        <v>525000</v>
      </c>
      <c r="E251" s="234">
        <v>1151500</v>
      </c>
      <c r="F251" s="234">
        <v>161413</v>
      </c>
      <c r="G251" s="234">
        <v>6000</v>
      </c>
      <c r="H251" s="234">
        <v>135000</v>
      </c>
      <c r="I251" s="234">
        <v>6000</v>
      </c>
      <c r="J251" s="234">
        <v>38000</v>
      </c>
      <c r="K251" s="234">
        <f t="shared" si="9"/>
        <v>2022913</v>
      </c>
      <c r="L251"/>
      <c r="M251">
        <v>2019</v>
      </c>
      <c r="N251" s="234">
        <v>560000</v>
      </c>
      <c r="O251" s="234">
        <v>1197500</v>
      </c>
      <c r="P251" s="234">
        <v>157000</v>
      </c>
      <c r="Q251" s="234">
        <v>6000</v>
      </c>
      <c r="R251" s="234">
        <v>133000</v>
      </c>
      <c r="S251" s="234">
        <v>125000</v>
      </c>
      <c r="T251" s="234">
        <v>69000</v>
      </c>
      <c r="U251" s="234">
        <f t="shared" si="10"/>
        <v>2247500</v>
      </c>
      <c r="V251" s="234">
        <f t="shared" si="11"/>
        <v>2247500</v>
      </c>
    </row>
    <row r="252" spans="1:22" ht="12.75">
      <c r="A252" s="202" t="s">
        <v>688</v>
      </c>
      <c r="B252" s="203">
        <v>243</v>
      </c>
      <c r="C252">
        <v>2018</v>
      </c>
      <c r="D252" s="234">
        <v>10310000</v>
      </c>
      <c r="E252" s="234">
        <v>1788000</v>
      </c>
      <c r="F252" s="234">
        <v>1576000</v>
      </c>
      <c r="G252" s="234">
        <v>1113000</v>
      </c>
      <c r="H252" s="234">
        <v>603210.91</v>
      </c>
      <c r="I252" s="234">
        <v>300000</v>
      </c>
      <c r="J252" s="234">
        <v>5520000</v>
      </c>
      <c r="K252" s="234">
        <f t="shared" si="9"/>
        <v>21210210.91</v>
      </c>
      <c r="L252"/>
      <c r="M252">
        <v>2019</v>
      </c>
      <c r="N252" s="234">
        <v>11300000</v>
      </c>
      <c r="O252" s="234">
        <v>1905000</v>
      </c>
      <c r="P252" s="234">
        <v>1260000</v>
      </c>
      <c r="Q252" s="234">
        <v>1190000</v>
      </c>
      <c r="R252" s="234">
        <v>670000</v>
      </c>
      <c r="S252" s="234">
        <v>750000</v>
      </c>
      <c r="T252" s="234">
        <v>4893517.87</v>
      </c>
      <c r="U252" s="234">
        <f t="shared" si="10"/>
        <v>21968517.87</v>
      </c>
      <c r="V252" s="234">
        <f t="shared" si="11"/>
        <v>21968517.87</v>
      </c>
    </row>
    <row r="253" spans="1:22" ht="12.75">
      <c r="A253" s="202" t="s">
        <v>689</v>
      </c>
      <c r="B253" s="203">
        <v>244</v>
      </c>
      <c r="C253">
        <v>2018</v>
      </c>
      <c r="D253" s="237">
        <v>3885000</v>
      </c>
      <c r="E253" s="237">
        <v>724000</v>
      </c>
      <c r="F253" s="237">
        <v>412000</v>
      </c>
      <c r="G253" s="237">
        <v>90000</v>
      </c>
      <c r="H253" s="237">
        <v>114000</v>
      </c>
      <c r="I253" s="237">
        <v>51000</v>
      </c>
      <c r="J253" s="237">
        <v>816000</v>
      </c>
      <c r="K253" s="234">
        <f t="shared" si="9"/>
        <v>6092000</v>
      </c>
      <c r="L253"/>
      <c r="M253">
        <v>2019</v>
      </c>
      <c r="N253" s="237">
        <v>3885000</v>
      </c>
      <c r="O253" s="237">
        <v>785000</v>
      </c>
      <c r="P253" s="237">
        <v>365000</v>
      </c>
      <c r="Q253" s="237">
        <v>150000</v>
      </c>
      <c r="R253" s="237">
        <v>135000</v>
      </c>
      <c r="S253" s="237">
        <v>125000</v>
      </c>
      <c r="T253" s="237">
        <v>900000</v>
      </c>
      <c r="U253" s="234">
        <f t="shared" si="10"/>
        <v>6345000</v>
      </c>
      <c r="V253" s="234">
        <f t="shared" si="11"/>
        <v>6345000</v>
      </c>
    </row>
    <row r="254" spans="1:22" ht="12.75">
      <c r="A254" s="202" t="s">
        <v>690</v>
      </c>
      <c r="B254" s="203">
        <v>245</v>
      </c>
      <c r="C254">
        <v>2018</v>
      </c>
      <c r="D254" s="234">
        <v>2000000</v>
      </c>
      <c r="E254" s="234">
        <v>841500</v>
      </c>
      <c r="F254" s="234">
        <v>165000</v>
      </c>
      <c r="G254" s="234">
        <v>0</v>
      </c>
      <c r="H254" s="234">
        <v>90000</v>
      </c>
      <c r="I254" s="234">
        <v>20000</v>
      </c>
      <c r="J254" s="234">
        <v>70000</v>
      </c>
      <c r="K254" s="234">
        <f t="shared" si="9"/>
        <v>3186500</v>
      </c>
      <c r="L254"/>
      <c r="M254">
        <v>2019</v>
      </c>
      <c r="N254" s="234">
        <v>2000000</v>
      </c>
      <c r="O254" s="234">
        <v>841500</v>
      </c>
      <c r="P254" s="234">
        <v>165000</v>
      </c>
      <c r="Q254" s="234">
        <v>0</v>
      </c>
      <c r="R254" s="234">
        <v>90000</v>
      </c>
      <c r="S254" s="234">
        <v>20000</v>
      </c>
      <c r="T254" s="234">
        <v>70000</v>
      </c>
      <c r="U254" s="234">
        <f t="shared" si="10"/>
        <v>3186500</v>
      </c>
      <c r="V254" s="234">
        <f t="shared" si="11"/>
        <v>3186500</v>
      </c>
    </row>
    <row r="255" spans="1:22" ht="12.75">
      <c r="A255" s="202" t="s">
        <v>691</v>
      </c>
      <c r="B255" s="203">
        <v>246</v>
      </c>
      <c r="C255">
        <v>2018</v>
      </c>
      <c r="D255" s="234">
        <v>3690000</v>
      </c>
      <c r="E255" s="234">
        <v>350000</v>
      </c>
      <c r="F255" s="234">
        <v>200000</v>
      </c>
      <c r="G255" s="234">
        <v>340000</v>
      </c>
      <c r="H255" s="234">
        <v>90000</v>
      </c>
      <c r="I255" s="234">
        <v>180000</v>
      </c>
      <c r="J255" s="234">
        <v>2653827</v>
      </c>
      <c r="K255" s="234">
        <f t="shared" si="9"/>
        <v>7503827</v>
      </c>
      <c r="L255"/>
      <c r="M255">
        <v>2019</v>
      </c>
      <c r="N255" s="234">
        <v>3900000</v>
      </c>
      <c r="O255" s="234">
        <v>385000</v>
      </c>
      <c r="P255" s="234">
        <v>200000</v>
      </c>
      <c r="Q255" s="234">
        <v>370000</v>
      </c>
      <c r="R255" s="234">
        <v>95000</v>
      </c>
      <c r="S255" s="234">
        <v>350000</v>
      </c>
      <c r="T255" s="234">
        <v>2779727</v>
      </c>
      <c r="U255" s="234">
        <f t="shared" si="10"/>
        <v>8079727</v>
      </c>
      <c r="V255" s="234">
        <f t="shared" si="11"/>
        <v>8079727</v>
      </c>
    </row>
    <row r="256" spans="1:22" ht="12.75">
      <c r="A256" s="202" t="s">
        <v>692</v>
      </c>
      <c r="B256" s="203">
        <v>247</v>
      </c>
      <c r="C256">
        <v>2018</v>
      </c>
      <c r="D256" s="234">
        <v>1900000</v>
      </c>
      <c r="E256" s="234">
        <v>93599</v>
      </c>
      <c r="F256" s="234">
        <v>170900</v>
      </c>
      <c r="G256" s="234">
        <v>0</v>
      </c>
      <c r="H256" s="234">
        <v>22780</v>
      </c>
      <c r="I256" s="234">
        <v>10730</v>
      </c>
      <c r="J256" s="234">
        <v>0</v>
      </c>
      <c r="K256" s="234">
        <f t="shared" si="9"/>
        <v>2198009</v>
      </c>
      <c r="L256"/>
      <c r="M256">
        <v>2019</v>
      </c>
      <c r="N256" s="234">
        <v>1900000</v>
      </c>
      <c r="O256" s="234">
        <v>93600</v>
      </c>
      <c r="P256" s="234">
        <v>171000</v>
      </c>
      <c r="Q256" s="234">
        <v>0</v>
      </c>
      <c r="R256" s="234">
        <v>22000</v>
      </c>
      <c r="S256" s="234">
        <v>14500</v>
      </c>
      <c r="T256" s="234">
        <v>0</v>
      </c>
      <c r="U256" s="234">
        <f t="shared" si="10"/>
        <v>2201100</v>
      </c>
      <c r="V256" s="234">
        <f t="shared" si="11"/>
        <v>2201100</v>
      </c>
    </row>
    <row r="257" spans="1:22" ht="12.75">
      <c r="A257" s="202" t="s">
        <v>693</v>
      </c>
      <c r="B257" s="203">
        <v>248</v>
      </c>
      <c r="C257">
        <v>2018</v>
      </c>
      <c r="D257" s="234">
        <v>5350000</v>
      </c>
      <c r="E257" s="234">
        <v>2357000</v>
      </c>
      <c r="F257" s="234">
        <v>640000</v>
      </c>
      <c r="G257" s="234">
        <v>132000</v>
      </c>
      <c r="H257" s="234">
        <v>850000</v>
      </c>
      <c r="I257" s="234">
        <v>0</v>
      </c>
      <c r="J257" s="234">
        <v>897000</v>
      </c>
      <c r="K257" s="234">
        <f t="shared" si="9"/>
        <v>10226000</v>
      </c>
      <c r="L257"/>
      <c r="M257">
        <v>2019</v>
      </c>
      <c r="N257" s="234">
        <v>5460000</v>
      </c>
      <c r="O257" s="234">
        <v>2375000</v>
      </c>
      <c r="P257" s="234">
        <v>640000</v>
      </c>
      <c r="Q257" s="234">
        <v>144000</v>
      </c>
      <c r="R257" s="234">
        <v>1500000</v>
      </c>
      <c r="S257" s="234">
        <v>400000</v>
      </c>
      <c r="T257" s="234">
        <v>625000</v>
      </c>
      <c r="U257" s="234">
        <f t="shared" si="10"/>
        <v>11144000</v>
      </c>
      <c r="V257" s="234">
        <f t="shared" si="11"/>
        <v>11144000</v>
      </c>
    </row>
    <row r="258" spans="1:22" ht="12.75">
      <c r="A258" s="202" t="s">
        <v>694</v>
      </c>
      <c r="B258" s="203">
        <v>249</v>
      </c>
      <c r="C258">
        <v>2018</v>
      </c>
      <c r="D258" s="234">
        <v>225630.91</v>
      </c>
      <c r="E258" s="234">
        <v>1000</v>
      </c>
      <c r="F258" s="234">
        <v>20000</v>
      </c>
      <c r="G258" s="234">
        <v>1500</v>
      </c>
      <c r="H258" s="234">
        <v>6000</v>
      </c>
      <c r="I258" s="234">
        <v>6500</v>
      </c>
      <c r="J258" s="234">
        <v>18500</v>
      </c>
      <c r="K258" s="234">
        <f t="shared" si="9"/>
        <v>279130.91000000003</v>
      </c>
      <c r="L258"/>
      <c r="M258">
        <v>2019</v>
      </c>
      <c r="N258" s="234">
        <v>245000</v>
      </c>
      <c r="O258" s="234">
        <v>1000</v>
      </c>
      <c r="P258" s="234">
        <v>35000</v>
      </c>
      <c r="Q258" s="234">
        <v>0</v>
      </c>
      <c r="R258" s="234">
        <v>6500</v>
      </c>
      <c r="S258" s="234">
        <v>7500</v>
      </c>
      <c r="T258" s="234">
        <v>2000</v>
      </c>
      <c r="U258" s="234">
        <f t="shared" si="10"/>
        <v>297000</v>
      </c>
      <c r="V258" s="234">
        <f t="shared" si="11"/>
        <v>297000</v>
      </c>
    </row>
    <row r="259" spans="1:22" ht="12.75">
      <c r="A259" s="202" t="s">
        <v>695</v>
      </c>
      <c r="B259" s="203">
        <v>250</v>
      </c>
      <c r="C259">
        <v>2018</v>
      </c>
      <c r="D259" s="234">
        <v>760000</v>
      </c>
      <c r="E259" s="234">
        <v>0</v>
      </c>
      <c r="F259" s="234">
        <v>26000</v>
      </c>
      <c r="G259" s="234">
        <v>3573000</v>
      </c>
      <c r="H259" s="234">
        <v>13000</v>
      </c>
      <c r="I259" s="234">
        <v>5000</v>
      </c>
      <c r="J259" s="234">
        <v>369937</v>
      </c>
      <c r="K259" s="234">
        <f t="shared" si="9"/>
        <v>4746937</v>
      </c>
      <c r="L259"/>
      <c r="M259">
        <v>2019</v>
      </c>
      <c r="N259" s="234">
        <v>778000</v>
      </c>
      <c r="O259" s="234">
        <v>0</v>
      </c>
      <c r="P259" s="234">
        <v>28000</v>
      </c>
      <c r="Q259" s="234">
        <v>3570000</v>
      </c>
      <c r="R259" s="234">
        <v>8000</v>
      </c>
      <c r="S259" s="234">
        <v>8000</v>
      </c>
      <c r="T259" s="234">
        <v>389601</v>
      </c>
      <c r="U259" s="234">
        <f t="shared" si="10"/>
        <v>4781601</v>
      </c>
      <c r="V259" s="234">
        <f t="shared" si="11"/>
        <v>4781601</v>
      </c>
    </row>
    <row r="260" spans="1:22" ht="12.75">
      <c r="A260" s="202" t="s">
        <v>696</v>
      </c>
      <c r="B260" s="203">
        <v>251</v>
      </c>
      <c r="C260">
        <v>2018</v>
      </c>
      <c r="D260" s="234">
        <v>2124242</v>
      </c>
      <c r="E260" s="234">
        <v>773500</v>
      </c>
      <c r="F260" s="234">
        <v>275000</v>
      </c>
      <c r="G260" s="234">
        <v>43840</v>
      </c>
      <c r="H260" s="234">
        <v>16000</v>
      </c>
      <c r="I260" s="234">
        <v>147500</v>
      </c>
      <c r="J260" s="234">
        <v>211000</v>
      </c>
      <c r="K260" s="234">
        <f t="shared" si="9"/>
        <v>3591082</v>
      </c>
      <c r="L260"/>
      <c r="M260">
        <v>2019</v>
      </c>
      <c r="N260" s="234">
        <v>2865000</v>
      </c>
      <c r="O260" s="234">
        <v>895000</v>
      </c>
      <c r="P260" s="234">
        <v>450000</v>
      </c>
      <c r="Q260" s="234">
        <v>20000</v>
      </c>
      <c r="R260" s="234">
        <v>16000</v>
      </c>
      <c r="S260" s="234">
        <v>250000</v>
      </c>
      <c r="T260" s="234">
        <v>35000</v>
      </c>
      <c r="U260" s="234">
        <f t="shared" si="10"/>
        <v>4531000</v>
      </c>
      <c r="V260" s="234">
        <f t="shared" si="11"/>
        <v>4531000</v>
      </c>
    </row>
    <row r="261" spans="1:22" ht="12.75">
      <c r="A261" s="202" t="s">
        <v>697</v>
      </c>
      <c r="B261" s="203">
        <v>252</v>
      </c>
      <c r="C261">
        <v>2018</v>
      </c>
      <c r="D261" s="234">
        <v>850000</v>
      </c>
      <c r="E261" s="234">
        <v>506750</v>
      </c>
      <c r="F261" s="234">
        <v>95000</v>
      </c>
      <c r="G261" s="234">
        <v>13125</v>
      </c>
      <c r="H261" s="234">
        <v>102650</v>
      </c>
      <c r="I261" s="234">
        <v>20000</v>
      </c>
      <c r="J261" s="234">
        <v>65000</v>
      </c>
      <c r="K261" s="234">
        <f t="shared" si="9"/>
        <v>1652525</v>
      </c>
      <c r="L261"/>
      <c r="M261">
        <v>2019</v>
      </c>
      <c r="N261" s="234">
        <v>850000</v>
      </c>
      <c r="O261" s="234">
        <v>491300</v>
      </c>
      <c r="P261" s="234">
        <v>95000</v>
      </c>
      <c r="Q261" s="234">
        <v>12498</v>
      </c>
      <c r="R261" s="234">
        <v>120000</v>
      </c>
      <c r="S261" s="234">
        <v>37500</v>
      </c>
      <c r="T261" s="234">
        <v>63000</v>
      </c>
      <c r="U261" s="234">
        <f t="shared" si="10"/>
        <v>1669298</v>
      </c>
      <c r="V261" s="234">
        <f t="shared" si="11"/>
        <v>1669298</v>
      </c>
    </row>
    <row r="262" spans="1:22" ht="12.75">
      <c r="A262" s="202" t="s">
        <v>698</v>
      </c>
      <c r="B262" s="203">
        <v>253</v>
      </c>
      <c r="C262" s="240">
        <v>2018</v>
      </c>
      <c r="D262" s="237">
        <v>42000</v>
      </c>
      <c r="E262" s="237">
        <v>0</v>
      </c>
      <c r="F262" s="237">
        <v>1500</v>
      </c>
      <c r="G262" s="237">
        <v>0</v>
      </c>
      <c r="H262" s="237">
        <v>175</v>
      </c>
      <c r="I262" s="237">
        <v>600</v>
      </c>
      <c r="J262" s="237">
        <v>1650</v>
      </c>
      <c r="K262" s="234">
        <f t="shared" si="9"/>
        <v>45925</v>
      </c>
      <c r="L262"/>
      <c r="M262">
        <v>2019</v>
      </c>
      <c r="N262" s="237">
        <v>42000</v>
      </c>
      <c r="O262" s="237">
        <v>0</v>
      </c>
      <c r="P262" s="237">
        <v>1200</v>
      </c>
      <c r="Q262" s="237">
        <v>0</v>
      </c>
      <c r="R262" s="237">
        <v>175</v>
      </c>
      <c r="S262" s="237">
        <v>1000</v>
      </c>
      <c r="T262" s="237">
        <v>0</v>
      </c>
      <c r="U262" s="234">
        <f t="shared" si="10"/>
        <v>44375</v>
      </c>
      <c r="V262" s="234">
        <f t="shared" si="11"/>
        <v>44375</v>
      </c>
    </row>
    <row r="263" spans="1:22" ht="12.75">
      <c r="A263" s="202" t="s">
        <v>699</v>
      </c>
      <c r="B263" s="203">
        <v>254</v>
      </c>
      <c r="C263">
        <v>2018</v>
      </c>
      <c r="D263" s="234">
        <v>860000</v>
      </c>
      <c r="E263" s="234">
        <v>2400</v>
      </c>
      <c r="F263" s="234">
        <v>65000</v>
      </c>
      <c r="G263" s="234">
        <v>3500</v>
      </c>
      <c r="H263" s="234">
        <v>54000</v>
      </c>
      <c r="I263" s="234">
        <v>23528.08</v>
      </c>
      <c r="J263" s="234">
        <v>14500</v>
      </c>
      <c r="K263" s="234">
        <f t="shared" si="9"/>
        <v>1022928.08</v>
      </c>
      <c r="L263"/>
      <c r="M263">
        <v>2019</v>
      </c>
      <c r="N263" s="234">
        <v>880000</v>
      </c>
      <c r="O263" s="234">
        <v>2400</v>
      </c>
      <c r="P263" s="234">
        <v>65000</v>
      </c>
      <c r="Q263" s="234">
        <v>3500</v>
      </c>
      <c r="R263" s="234">
        <v>55000</v>
      </c>
      <c r="S263" s="234">
        <v>31565.27</v>
      </c>
      <c r="T263" s="234">
        <v>14500</v>
      </c>
      <c r="U263" s="234">
        <f t="shared" si="10"/>
        <v>1051965.27</v>
      </c>
      <c r="V263" s="234">
        <f t="shared" si="11"/>
        <v>1051965.27</v>
      </c>
    </row>
    <row r="264" spans="1:22" ht="12.75">
      <c r="A264" s="202" t="s">
        <v>700</v>
      </c>
      <c r="B264" s="203">
        <v>255</v>
      </c>
      <c r="C264" s="238">
        <v>2017</v>
      </c>
      <c r="D264" s="239">
        <v>175000</v>
      </c>
      <c r="E264" s="239">
        <v>0</v>
      </c>
      <c r="F264" s="239">
        <v>34264</v>
      </c>
      <c r="G264" s="239">
        <v>0</v>
      </c>
      <c r="H264" s="239">
        <v>4549</v>
      </c>
      <c r="I264" s="239">
        <v>5000</v>
      </c>
      <c r="J264" s="239">
        <v>7718</v>
      </c>
      <c r="K264" s="234">
        <f t="shared" si="9"/>
        <v>226531</v>
      </c>
      <c r="L264"/>
      <c r="M264">
        <v>2018</v>
      </c>
      <c r="N264" s="239">
        <v>160000</v>
      </c>
      <c r="O264" s="239">
        <v>0</v>
      </c>
      <c r="P264" s="239">
        <v>50000</v>
      </c>
      <c r="Q264" s="239">
        <v>4000</v>
      </c>
      <c r="R264" s="239">
        <v>1000</v>
      </c>
      <c r="S264" s="239">
        <v>3000</v>
      </c>
      <c r="T264" s="239">
        <v>0</v>
      </c>
      <c r="U264" s="234">
        <f t="shared" si="10"/>
        <v>218000</v>
      </c>
      <c r="V264" s="234">
        <f t="shared" si="11"/>
        <v>218000</v>
      </c>
    </row>
    <row r="265" spans="1:22" ht="12.75">
      <c r="A265" s="202" t="s">
        <v>701</v>
      </c>
      <c r="B265" s="203">
        <v>256</v>
      </c>
      <c r="C265">
        <v>2018</v>
      </c>
      <c r="D265" s="234">
        <v>169400</v>
      </c>
      <c r="E265" s="234">
        <v>0</v>
      </c>
      <c r="F265" s="234">
        <v>8725</v>
      </c>
      <c r="G265" s="234">
        <v>2000</v>
      </c>
      <c r="H265" s="234">
        <v>5075</v>
      </c>
      <c r="I265" s="234">
        <v>500</v>
      </c>
      <c r="J265" s="234">
        <v>0</v>
      </c>
      <c r="K265" s="234">
        <f t="shared" si="9"/>
        <v>185700</v>
      </c>
      <c r="L265"/>
      <c r="M265">
        <v>2019</v>
      </c>
      <c r="N265" s="234">
        <v>160400</v>
      </c>
      <c r="O265" s="234">
        <v>0</v>
      </c>
      <c r="P265" s="234">
        <v>8725</v>
      </c>
      <c r="Q265" s="234">
        <v>2000</v>
      </c>
      <c r="R265" s="234">
        <v>5075</v>
      </c>
      <c r="S265" s="234">
        <v>500</v>
      </c>
      <c r="T265" s="234">
        <v>0</v>
      </c>
      <c r="U265" s="234">
        <f t="shared" si="10"/>
        <v>176700</v>
      </c>
      <c r="V265" s="234">
        <f t="shared" si="11"/>
        <v>176700</v>
      </c>
    </row>
    <row r="266" spans="1:22" ht="12.75">
      <c r="A266" s="202" t="s">
        <v>702</v>
      </c>
      <c r="B266" s="203">
        <v>257</v>
      </c>
      <c r="C266">
        <v>2018</v>
      </c>
      <c r="D266" s="234">
        <v>1150000</v>
      </c>
      <c r="E266" s="234">
        <v>45000</v>
      </c>
      <c r="F266" s="234">
        <v>95000</v>
      </c>
      <c r="G266" s="234">
        <v>529360</v>
      </c>
      <c r="H266" s="234">
        <v>16000</v>
      </c>
      <c r="I266" s="234">
        <v>5000</v>
      </c>
      <c r="J266" s="234">
        <v>4863</v>
      </c>
      <c r="K266" s="234">
        <f t="shared" si="9"/>
        <v>1845223</v>
      </c>
      <c r="L266"/>
      <c r="M266">
        <v>2019</v>
      </c>
      <c r="N266" s="234">
        <v>1199111</v>
      </c>
      <c r="O266" s="234">
        <v>46000</v>
      </c>
      <c r="P266" s="234">
        <v>67000</v>
      </c>
      <c r="Q266" s="234">
        <v>525750</v>
      </c>
      <c r="R266" s="234">
        <v>10000</v>
      </c>
      <c r="S266" s="234">
        <v>10000</v>
      </c>
      <c r="T266" s="234">
        <v>4494</v>
      </c>
      <c r="U266" s="234">
        <f t="shared" si="10"/>
        <v>1862355</v>
      </c>
      <c r="V266" s="234">
        <f t="shared" si="11"/>
        <v>1862355</v>
      </c>
    </row>
    <row r="267" spans="1:22" ht="12.75">
      <c r="A267" s="202" t="s">
        <v>703</v>
      </c>
      <c r="B267" s="203">
        <v>258</v>
      </c>
      <c r="C267">
        <v>2018</v>
      </c>
      <c r="D267" s="234">
        <v>4000000</v>
      </c>
      <c r="E267" s="234">
        <v>1798000</v>
      </c>
      <c r="F267" s="234">
        <v>430000</v>
      </c>
      <c r="G267" s="234">
        <v>1000000</v>
      </c>
      <c r="H267" s="234">
        <v>800000</v>
      </c>
      <c r="I267" s="234">
        <v>200000</v>
      </c>
      <c r="J267" s="234">
        <v>850000</v>
      </c>
      <c r="K267" s="234">
        <f aca="true" t="shared" si="12" ref="K267:K330">SUM(D267:J267)</f>
        <v>9078000</v>
      </c>
      <c r="L267"/>
      <c r="M267">
        <v>2019</v>
      </c>
      <c r="N267" s="234">
        <v>4100000</v>
      </c>
      <c r="O267" s="234">
        <v>2170000</v>
      </c>
      <c r="P267" s="234">
        <v>440000</v>
      </c>
      <c r="Q267" s="234">
        <v>700000</v>
      </c>
      <c r="R267" s="234">
        <v>800000</v>
      </c>
      <c r="S267" s="234">
        <v>200000</v>
      </c>
      <c r="T267" s="234">
        <v>900000</v>
      </c>
      <c r="U267" s="234">
        <f aca="true" t="shared" si="13" ref="U267:U330">SUM(N267:T267)</f>
        <v>9310000</v>
      </c>
      <c r="V267" s="234">
        <f aca="true" t="shared" si="14" ref="V267:V330">SUM(N267:T267)</f>
        <v>9310000</v>
      </c>
    </row>
    <row r="268" spans="1:22" ht="12.75">
      <c r="A268" s="202" t="s">
        <v>704</v>
      </c>
      <c r="B268" s="203">
        <v>259</v>
      </c>
      <c r="C268">
        <v>2018</v>
      </c>
      <c r="D268" s="234">
        <v>1320000</v>
      </c>
      <c r="E268" s="234">
        <v>324000</v>
      </c>
      <c r="F268" s="234">
        <v>153000</v>
      </c>
      <c r="G268" s="234">
        <v>0</v>
      </c>
      <c r="H268" s="234">
        <v>90000</v>
      </c>
      <c r="I268" s="234">
        <v>31000</v>
      </c>
      <c r="J268" s="234">
        <v>50800</v>
      </c>
      <c r="K268" s="234">
        <f t="shared" si="12"/>
        <v>1968800</v>
      </c>
      <c r="L268"/>
      <c r="M268">
        <v>2019</v>
      </c>
      <c r="N268" s="234">
        <v>1470000</v>
      </c>
      <c r="O268" s="234">
        <v>382500</v>
      </c>
      <c r="P268" s="234">
        <v>158000</v>
      </c>
      <c r="Q268" s="234">
        <v>0</v>
      </c>
      <c r="R268" s="234">
        <v>86400</v>
      </c>
      <c r="S268" s="234">
        <v>18000</v>
      </c>
      <c r="T268" s="234">
        <v>56200</v>
      </c>
      <c r="U268" s="234">
        <f t="shared" si="13"/>
        <v>2171100</v>
      </c>
      <c r="V268" s="234">
        <f t="shared" si="14"/>
        <v>2171100</v>
      </c>
    </row>
    <row r="269" spans="1:22" ht="12.75">
      <c r="A269" s="202" t="s">
        <v>705</v>
      </c>
      <c r="B269" s="203">
        <v>260</v>
      </c>
      <c r="C269">
        <v>2018</v>
      </c>
      <c r="D269" s="234">
        <v>78000</v>
      </c>
      <c r="E269" s="234">
        <v>0</v>
      </c>
      <c r="F269" s="234">
        <v>5000</v>
      </c>
      <c r="G269" s="234">
        <v>0</v>
      </c>
      <c r="H269" s="234">
        <v>3000</v>
      </c>
      <c r="I269" s="234">
        <v>4000</v>
      </c>
      <c r="J269" s="234">
        <v>0</v>
      </c>
      <c r="K269" s="234">
        <f t="shared" si="12"/>
        <v>90000</v>
      </c>
      <c r="L269"/>
      <c r="M269">
        <v>2019</v>
      </c>
      <c r="N269" s="234">
        <v>78000</v>
      </c>
      <c r="O269" s="234">
        <v>0</v>
      </c>
      <c r="P269" s="234">
        <v>5000</v>
      </c>
      <c r="Q269" s="234">
        <v>0</v>
      </c>
      <c r="R269" s="234">
        <v>3000</v>
      </c>
      <c r="S269" s="234">
        <v>4000</v>
      </c>
      <c r="T269" s="234">
        <v>0</v>
      </c>
      <c r="U269" s="234">
        <f t="shared" si="13"/>
        <v>90000</v>
      </c>
      <c r="V269" s="234">
        <f t="shared" si="14"/>
        <v>90000</v>
      </c>
    </row>
    <row r="270" spans="1:22" ht="12.75">
      <c r="A270" s="202" t="s">
        <v>706</v>
      </c>
      <c r="B270" s="203">
        <v>261</v>
      </c>
      <c r="C270">
        <v>2018</v>
      </c>
      <c r="D270" s="234">
        <v>2830000</v>
      </c>
      <c r="E270" s="234">
        <v>554500</v>
      </c>
      <c r="F270" s="234">
        <v>405000</v>
      </c>
      <c r="G270" s="234">
        <v>7500</v>
      </c>
      <c r="H270" s="234">
        <v>8000</v>
      </c>
      <c r="I270" s="234">
        <v>30000</v>
      </c>
      <c r="J270" s="234">
        <v>80000</v>
      </c>
      <c r="K270" s="234">
        <f t="shared" si="12"/>
        <v>3915000</v>
      </c>
      <c r="L270"/>
      <c r="M270">
        <v>2019</v>
      </c>
      <c r="N270" s="234">
        <v>3095500</v>
      </c>
      <c r="O270" s="234">
        <v>559500</v>
      </c>
      <c r="P270" s="234">
        <v>405000</v>
      </c>
      <c r="Q270" s="234">
        <v>22500</v>
      </c>
      <c r="R270" s="234">
        <v>8000</v>
      </c>
      <c r="S270" s="234">
        <v>30000</v>
      </c>
      <c r="T270" s="234">
        <v>80000</v>
      </c>
      <c r="U270" s="234">
        <f t="shared" si="13"/>
        <v>4200500</v>
      </c>
      <c r="V270" s="234">
        <f t="shared" si="14"/>
        <v>4200500</v>
      </c>
    </row>
    <row r="271" spans="1:22" ht="12.75">
      <c r="A271" s="202" t="s">
        <v>707</v>
      </c>
      <c r="B271" s="203">
        <v>262</v>
      </c>
      <c r="C271">
        <v>2018</v>
      </c>
      <c r="D271" s="234">
        <v>4585763</v>
      </c>
      <c r="E271" s="234">
        <v>1594000</v>
      </c>
      <c r="F271" s="234">
        <v>277000</v>
      </c>
      <c r="G271" s="234">
        <v>67000</v>
      </c>
      <c r="H271" s="234">
        <v>145000</v>
      </c>
      <c r="I271" s="234">
        <v>155000</v>
      </c>
      <c r="J271" s="234">
        <v>375300</v>
      </c>
      <c r="K271" s="234">
        <f t="shared" si="12"/>
        <v>7199063</v>
      </c>
      <c r="L271"/>
      <c r="M271">
        <v>2019</v>
      </c>
      <c r="N271" s="234">
        <v>4534000</v>
      </c>
      <c r="O271" s="234">
        <v>1750000</v>
      </c>
      <c r="P271" s="234">
        <v>236000</v>
      </c>
      <c r="Q271" s="234">
        <v>71326</v>
      </c>
      <c r="R271" s="234">
        <v>123500</v>
      </c>
      <c r="S271" s="234">
        <v>600000</v>
      </c>
      <c r="T271" s="234">
        <v>200000</v>
      </c>
      <c r="U271" s="234">
        <f t="shared" si="13"/>
        <v>7514826</v>
      </c>
      <c r="V271" s="234">
        <f t="shared" si="14"/>
        <v>7514826</v>
      </c>
    </row>
    <row r="272" spans="1:22" ht="12.75">
      <c r="A272" s="202" t="s">
        <v>708</v>
      </c>
      <c r="B272" s="203">
        <v>263</v>
      </c>
      <c r="C272">
        <v>2018</v>
      </c>
      <c r="D272" s="234">
        <v>90000</v>
      </c>
      <c r="E272" s="234">
        <v>0</v>
      </c>
      <c r="F272" s="234">
        <v>5500</v>
      </c>
      <c r="G272" s="234">
        <v>0</v>
      </c>
      <c r="H272" s="234">
        <v>4500</v>
      </c>
      <c r="I272" s="234">
        <v>550</v>
      </c>
      <c r="J272" s="234">
        <v>0</v>
      </c>
      <c r="K272" s="234">
        <f t="shared" si="12"/>
        <v>100550</v>
      </c>
      <c r="L272"/>
      <c r="M272">
        <v>2019</v>
      </c>
      <c r="N272" s="234">
        <v>100000</v>
      </c>
      <c r="O272" s="234">
        <v>0</v>
      </c>
      <c r="P272" s="234">
        <v>7500</v>
      </c>
      <c r="Q272" s="234">
        <v>0</v>
      </c>
      <c r="R272" s="234">
        <v>2300</v>
      </c>
      <c r="S272" s="234">
        <v>1000</v>
      </c>
      <c r="T272" s="234">
        <v>0</v>
      </c>
      <c r="U272" s="234">
        <f t="shared" si="13"/>
        <v>110800</v>
      </c>
      <c r="V272" s="234">
        <f t="shared" si="14"/>
        <v>110800</v>
      </c>
    </row>
    <row r="273" spans="1:22" ht="12.75">
      <c r="A273" s="202" t="s">
        <v>709</v>
      </c>
      <c r="B273" s="203">
        <v>264</v>
      </c>
      <c r="C273">
        <v>2018</v>
      </c>
      <c r="D273" s="234">
        <v>2950000</v>
      </c>
      <c r="E273" s="234">
        <v>284000</v>
      </c>
      <c r="F273" s="234">
        <v>385000</v>
      </c>
      <c r="G273" s="234">
        <v>19500</v>
      </c>
      <c r="H273" s="234">
        <v>66300</v>
      </c>
      <c r="I273" s="234">
        <v>106000</v>
      </c>
      <c r="J273" s="234">
        <v>95000</v>
      </c>
      <c r="K273" s="234">
        <f t="shared" si="12"/>
        <v>3905800</v>
      </c>
      <c r="L273"/>
      <c r="M273">
        <v>2019</v>
      </c>
      <c r="N273" s="234">
        <v>2920530</v>
      </c>
      <c r="O273" s="234">
        <v>269000</v>
      </c>
      <c r="P273" s="234">
        <v>385500</v>
      </c>
      <c r="Q273" s="234">
        <v>16000</v>
      </c>
      <c r="R273" s="234">
        <v>47700</v>
      </c>
      <c r="S273" s="234">
        <v>110870</v>
      </c>
      <c r="T273" s="234">
        <v>120000</v>
      </c>
      <c r="U273" s="234">
        <f t="shared" si="13"/>
        <v>3869600</v>
      </c>
      <c r="V273" s="234">
        <f t="shared" si="14"/>
        <v>3869600</v>
      </c>
    </row>
    <row r="274" spans="1:22" ht="12.75">
      <c r="A274" s="202" t="s">
        <v>710</v>
      </c>
      <c r="B274" s="203">
        <v>265</v>
      </c>
      <c r="C274">
        <v>2018</v>
      </c>
      <c r="D274" s="234">
        <v>2454337.43</v>
      </c>
      <c r="E274" s="234">
        <v>1302500</v>
      </c>
      <c r="F274" s="234">
        <v>150000</v>
      </c>
      <c r="G274" s="234">
        <v>3000</v>
      </c>
      <c r="H274" s="234">
        <v>51000</v>
      </c>
      <c r="I274" s="234">
        <v>20000</v>
      </c>
      <c r="J274" s="234">
        <v>61000</v>
      </c>
      <c r="K274" s="234">
        <f t="shared" si="12"/>
        <v>4041837.43</v>
      </c>
      <c r="L274"/>
      <c r="M274">
        <v>2019</v>
      </c>
      <c r="N274" s="234">
        <v>2500000</v>
      </c>
      <c r="O274" s="234">
        <v>1272500</v>
      </c>
      <c r="P274" s="234">
        <v>140000</v>
      </c>
      <c r="Q274" s="234">
        <v>3000</v>
      </c>
      <c r="R274" s="234">
        <v>50000</v>
      </c>
      <c r="S274" s="234">
        <v>25000</v>
      </c>
      <c r="T274" s="234">
        <v>51000</v>
      </c>
      <c r="U274" s="234">
        <f t="shared" si="13"/>
        <v>4041500</v>
      </c>
      <c r="V274" s="234">
        <f t="shared" si="14"/>
        <v>4041500</v>
      </c>
    </row>
    <row r="275" spans="1:22" ht="12.75">
      <c r="A275" s="202" t="s">
        <v>711</v>
      </c>
      <c r="B275" s="203">
        <v>266</v>
      </c>
      <c r="C275">
        <v>2018</v>
      </c>
      <c r="D275" s="234">
        <v>3100000</v>
      </c>
      <c r="E275" s="234">
        <v>320000</v>
      </c>
      <c r="F275" s="234">
        <v>140000</v>
      </c>
      <c r="G275" s="234">
        <v>3500</v>
      </c>
      <c r="H275" s="234">
        <v>65000</v>
      </c>
      <c r="I275" s="234">
        <v>246500</v>
      </c>
      <c r="J275" s="234">
        <v>0</v>
      </c>
      <c r="K275" s="234">
        <f t="shared" si="12"/>
        <v>3875000</v>
      </c>
      <c r="L275"/>
      <c r="M275">
        <v>2019</v>
      </c>
      <c r="N275" s="234">
        <v>3016300</v>
      </c>
      <c r="O275" s="234">
        <v>317000</v>
      </c>
      <c r="P275" s="234">
        <v>283000</v>
      </c>
      <c r="Q275" s="234">
        <v>1700</v>
      </c>
      <c r="R275" s="234">
        <v>80000</v>
      </c>
      <c r="S275" s="234">
        <v>279000</v>
      </c>
      <c r="T275" s="234">
        <v>0</v>
      </c>
      <c r="U275" s="234">
        <f t="shared" si="13"/>
        <v>3977000</v>
      </c>
      <c r="V275" s="234">
        <f t="shared" si="14"/>
        <v>3977000</v>
      </c>
    </row>
    <row r="276" spans="1:22" ht="12.75">
      <c r="A276" s="202" t="s">
        <v>712</v>
      </c>
      <c r="B276" s="203">
        <v>267</v>
      </c>
      <c r="C276">
        <v>2018</v>
      </c>
      <c r="D276" s="234">
        <v>495000</v>
      </c>
      <c r="E276" s="234">
        <v>0</v>
      </c>
      <c r="F276" s="234">
        <v>155000</v>
      </c>
      <c r="G276" s="234">
        <v>6000</v>
      </c>
      <c r="H276" s="234">
        <v>12000</v>
      </c>
      <c r="I276" s="234">
        <v>8900</v>
      </c>
      <c r="J276" s="234">
        <v>0</v>
      </c>
      <c r="K276" s="234">
        <f t="shared" si="12"/>
        <v>676900</v>
      </c>
      <c r="L276"/>
      <c r="M276">
        <v>2019</v>
      </c>
      <c r="N276" s="234">
        <v>550000</v>
      </c>
      <c r="O276" s="234">
        <v>0</v>
      </c>
      <c r="P276" s="234">
        <v>85000</v>
      </c>
      <c r="Q276" s="234">
        <v>6000</v>
      </c>
      <c r="R276" s="234">
        <v>12000</v>
      </c>
      <c r="S276" s="234">
        <v>15000</v>
      </c>
      <c r="T276" s="234">
        <v>0</v>
      </c>
      <c r="U276" s="234">
        <f t="shared" si="13"/>
        <v>668000</v>
      </c>
      <c r="V276" s="234">
        <f t="shared" si="14"/>
        <v>668000</v>
      </c>
    </row>
    <row r="277" spans="1:22" ht="12.75">
      <c r="A277" s="202" t="s">
        <v>713</v>
      </c>
      <c r="B277" s="203">
        <v>268</v>
      </c>
      <c r="C277">
        <v>2018</v>
      </c>
      <c r="D277" s="234">
        <v>175000</v>
      </c>
      <c r="E277" s="234">
        <v>0</v>
      </c>
      <c r="F277" s="234">
        <v>20000</v>
      </c>
      <c r="G277" s="234">
        <v>2000</v>
      </c>
      <c r="H277" s="234">
        <v>4000</v>
      </c>
      <c r="I277" s="234">
        <v>1500</v>
      </c>
      <c r="J277" s="234">
        <v>0</v>
      </c>
      <c r="K277" s="234">
        <f t="shared" si="12"/>
        <v>202500</v>
      </c>
      <c r="L277"/>
      <c r="M277">
        <v>2019</v>
      </c>
      <c r="N277" s="234">
        <v>175000</v>
      </c>
      <c r="O277" s="234">
        <v>0</v>
      </c>
      <c r="P277" s="234">
        <v>20000</v>
      </c>
      <c r="Q277" s="234">
        <v>2000</v>
      </c>
      <c r="R277" s="234">
        <v>3500</v>
      </c>
      <c r="S277" s="234">
        <v>4000</v>
      </c>
      <c r="T277" s="234">
        <v>0</v>
      </c>
      <c r="U277" s="234">
        <f t="shared" si="13"/>
        <v>204500</v>
      </c>
      <c r="V277" s="234">
        <f t="shared" si="14"/>
        <v>204500</v>
      </c>
    </row>
    <row r="278" spans="1:22" ht="12.75">
      <c r="A278" s="202" t="s">
        <v>714</v>
      </c>
      <c r="B278" s="203">
        <v>269</v>
      </c>
      <c r="C278">
        <v>2018</v>
      </c>
      <c r="D278" s="234">
        <v>762200</v>
      </c>
      <c r="E278" s="234">
        <v>28902</v>
      </c>
      <c r="F278" s="234">
        <v>47200</v>
      </c>
      <c r="G278" s="234">
        <v>206</v>
      </c>
      <c r="H278" s="234">
        <v>0</v>
      </c>
      <c r="I278" s="234">
        <v>10300</v>
      </c>
      <c r="J278" s="234">
        <v>0</v>
      </c>
      <c r="K278" s="234">
        <f t="shared" si="12"/>
        <v>848808</v>
      </c>
      <c r="L278"/>
      <c r="M278">
        <v>2019</v>
      </c>
      <c r="N278" s="234">
        <v>895000</v>
      </c>
      <c r="O278" s="234">
        <v>30600</v>
      </c>
      <c r="P278" s="234">
        <v>37000</v>
      </c>
      <c r="Q278" s="234">
        <v>0</v>
      </c>
      <c r="R278" s="234">
        <v>0</v>
      </c>
      <c r="S278" s="234">
        <v>17000</v>
      </c>
      <c r="T278" s="234">
        <v>0</v>
      </c>
      <c r="U278" s="234">
        <f t="shared" si="13"/>
        <v>979600</v>
      </c>
      <c r="V278" s="234">
        <f t="shared" si="14"/>
        <v>979600</v>
      </c>
    </row>
    <row r="279" spans="1:22" ht="12.75">
      <c r="A279" s="202" t="s">
        <v>715</v>
      </c>
      <c r="B279" s="203">
        <v>270</v>
      </c>
      <c r="C279">
        <v>2018</v>
      </c>
      <c r="D279" s="234">
        <v>800000</v>
      </c>
      <c r="E279" s="234">
        <v>31897.68</v>
      </c>
      <c r="F279" s="234">
        <v>60000</v>
      </c>
      <c r="G279" s="234">
        <v>17500</v>
      </c>
      <c r="H279" s="234">
        <v>9000</v>
      </c>
      <c r="I279" s="234">
        <v>20000</v>
      </c>
      <c r="J279" s="234">
        <v>0</v>
      </c>
      <c r="K279" s="234">
        <f t="shared" si="12"/>
        <v>938397.68</v>
      </c>
      <c r="L279"/>
      <c r="M279">
        <v>2019</v>
      </c>
      <c r="N279" s="234">
        <v>991535.63</v>
      </c>
      <c r="O279" s="234">
        <v>40000</v>
      </c>
      <c r="P279" s="234">
        <v>133000</v>
      </c>
      <c r="Q279" s="234">
        <v>16000</v>
      </c>
      <c r="R279" s="234">
        <v>13000</v>
      </c>
      <c r="S279" s="234">
        <v>19000</v>
      </c>
      <c r="T279" s="234">
        <v>330000</v>
      </c>
      <c r="U279" s="234">
        <f t="shared" si="13"/>
        <v>1542535.63</v>
      </c>
      <c r="V279" s="234">
        <f t="shared" si="14"/>
        <v>1542535.63</v>
      </c>
    </row>
    <row r="280" spans="1:22" ht="12.75">
      <c r="A280" s="202" t="s">
        <v>716</v>
      </c>
      <c r="B280" s="203">
        <v>271</v>
      </c>
      <c r="C280">
        <v>2018</v>
      </c>
      <c r="D280" s="234">
        <v>5783100</v>
      </c>
      <c r="E280" s="234">
        <v>545900</v>
      </c>
      <c r="F280" s="234">
        <v>200000</v>
      </c>
      <c r="G280" s="234">
        <v>38200</v>
      </c>
      <c r="H280" s="234">
        <v>100000</v>
      </c>
      <c r="I280" s="234">
        <v>375000</v>
      </c>
      <c r="J280" s="234">
        <v>530000</v>
      </c>
      <c r="K280" s="234">
        <f t="shared" si="12"/>
        <v>7572200</v>
      </c>
      <c r="L280"/>
      <c r="M280">
        <v>2019</v>
      </c>
      <c r="N280" s="234">
        <v>6000000</v>
      </c>
      <c r="O280" s="234">
        <v>575000</v>
      </c>
      <c r="P280" s="234">
        <v>300000</v>
      </c>
      <c r="Q280" s="234">
        <v>35000</v>
      </c>
      <c r="R280" s="234">
        <v>140000</v>
      </c>
      <c r="S280" s="234">
        <v>485900</v>
      </c>
      <c r="T280" s="234">
        <v>448000</v>
      </c>
      <c r="U280" s="234">
        <f t="shared" si="13"/>
        <v>7983900</v>
      </c>
      <c r="V280" s="234">
        <f t="shared" si="14"/>
        <v>7983900</v>
      </c>
    </row>
    <row r="281" spans="1:22" ht="12.75">
      <c r="A281" s="202" t="s">
        <v>717</v>
      </c>
      <c r="B281" s="203">
        <v>272</v>
      </c>
      <c r="C281">
        <v>2018</v>
      </c>
      <c r="D281" s="234">
        <v>190000</v>
      </c>
      <c r="E281" s="234">
        <v>0</v>
      </c>
      <c r="F281" s="234">
        <v>19500</v>
      </c>
      <c r="G281" s="234">
        <v>340000</v>
      </c>
      <c r="H281" s="234">
        <v>14500</v>
      </c>
      <c r="I281" s="234">
        <v>9000</v>
      </c>
      <c r="J281" s="234">
        <v>11000</v>
      </c>
      <c r="K281" s="234">
        <f t="shared" si="12"/>
        <v>584000</v>
      </c>
      <c r="L281"/>
      <c r="M281">
        <v>2019</v>
      </c>
      <c r="N281" s="234">
        <v>195000</v>
      </c>
      <c r="O281" s="234">
        <v>0</v>
      </c>
      <c r="P281" s="234">
        <v>14000</v>
      </c>
      <c r="Q281" s="234">
        <v>340000</v>
      </c>
      <c r="R281" s="234">
        <v>5000</v>
      </c>
      <c r="S281" s="234">
        <v>11000</v>
      </c>
      <c r="T281" s="234">
        <v>11000</v>
      </c>
      <c r="U281" s="234">
        <f t="shared" si="13"/>
        <v>576000</v>
      </c>
      <c r="V281" s="234">
        <f t="shared" si="14"/>
        <v>576000</v>
      </c>
    </row>
    <row r="282" spans="1:22" ht="12.75">
      <c r="A282" s="202" t="s">
        <v>718</v>
      </c>
      <c r="B282" s="203">
        <v>273</v>
      </c>
      <c r="C282">
        <v>2018</v>
      </c>
      <c r="D282" s="234">
        <v>2154000</v>
      </c>
      <c r="E282" s="234">
        <v>358500</v>
      </c>
      <c r="F282" s="234">
        <v>280000</v>
      </c>
      <c r="G282" s="234">
        <v>0</v>
      </c>
      <c r="H282" s="234">
        <v>70000</v>
      </c>
      <c r="I282" s="234">
        <v>18000</v>
      </c>
      <c r="J282" s="234">
        <v>22800</v>
      </c>
      <c r="K282" s="234">
        <f t="shared" si="12"/>
        <v>2903300</v>
      </c>
      <c r="L282"/>
      <c r="M282">
        <v>2019</v>
      </c>
      <c r="N282" s="234">
        <v>2200000</v>
      </c>
      <c r="O282" s="234">
        <v>345000</v>
      </c>
      <c r="P282" s="234">
        <v>190000</v>
      </c>
      <c r="Q282" s="234">
        <v>0</v>
      </c>
      <c r="R282" s="234">
        <v>70000</v>
      </c>
      <c r="S282" s="234">
        <v>20000</v>
      </c>
      <c r="T282" s="234">
        <v>60000</v>
      </c>
      <c r="U282" s="234">
        <f t="shared" si="13"/>
        <v>2885000</v>
      </c>
      <c r="V282" s="234">
        <f t="shared" si="14"/>
        <v>2885000</v>
      </c>
    </row>
    <row r="283" spans="1:22" ht="12.75">
      <c r="A283" s="202" t="s">
        <v>719</v>
      </c>
      <c r="B283" s="203">
        <v>274</v>
      </c>
      <c r="C283">
        <v>2018</v>
      </c>
      <c r="D283" s="234">
        <v>6776206</v>
      </c>
      <c r="E283" s="234">
        <v>2984634</v>
      </c>
      <c r="F283" s="234">
        <v>808000</v>
      </c>
      <c r="G283" s="234">
        <v>1344840</v>
      </c>
      <c r="H283" s="234">
        <v>6091141</v>
      </c>
      <c r="I283" s="234">
        <v>302397</v>
      </c>
      <c r="J283" s="234">
        <v>1208174</v>
      </c>
      <c r="K283" s="234">
        <f t="shared" si="12"/>
        <v>19515392</v>
      </c>
      <c r="L283"/>
      <c r="M283">
        <v>2019</v>
      </c>
      <c r="N283" s="234">
        <v>6732124</v>
      </c>
      <c r="O283" s="234">
        <v>3190027</v>
      </c>
      <c r="P283" s="234">
        <v>629136</v>
      </c>
      <c r="Q283" s="234">
        <v>1538300</v>
      </c>
      <c r="R283" s="234">
        <v>6113400</v>
      </c>
      <c r="S283" s="234">
        <v>600000</v>
      </c>
      <c r="T283" s="234">
        <v>989572</v>
      </c>
      <c r="U283" s="234">
        <f t="shared" si="13"/>
        <v>19792559</v>
      </c>
      <c r="V283" s="234">
        <f t="shared" si="14"/>
        <v>19792559</v>
      </c>
    </row>
    <row r="284" spans="1:22" ht="12.75">
      <c r="A284" s="202" t="s">
        <v>720</v>
      </c>
      <c r="B284" s="203">
        <v>275</v>
      </c>
      <c r="C284">
        <v>2018</v>
      </c>
      <c r="D284" s="234">
        <v>1630000</v>
      </c>
      <c r="E284" s="234">
        <v>99000</v>
      </c>
      <c r="F284" s="234">
        <v>75000</v>
      </c>
      <c r="G284" s="234">
        <v>175000</v>
      </c>
      <c r="H284" s="234">
        <v>15000</v>
      </c>
      <c r="I284" s="234">
        <v>31000</v>
      </c>
      <c r="J284" s="234">
        <v>120000</v>
      </c>
      <c r="K284" s="234">
        <f t="shared" si="12"/>
        <v>2145000</v>
      </c>
      <c r="L284"/>
      <c r="M284">
        <v>2019</v>
      </c>
      <c r="N284" s="234">
        <v>1756223</v>
      </c>
      <c r="O284" s="234">
        <v>104000</v>
      </c>
      <c r="P284" s="234">
        <v>100000</v>
      </c>
      <c r="Q284" s="234">
        <v>175000</v>
      </c>
      <c r="R284" s="234">
        <v>20000</v>
      </c>
      <c r="S284" s="234">
        <v>35000</v>
      </c>
      <c r="T284" s="234">
        <v>120000</v>
      </c>
      <c r="U284" s="234">
        <f t="shared" si="13"/>
        <v>2310223</v>
      </c>
      <c r="V284" s="234">
        <f t="shared" si="14"/>
        <v>2310223</v>
      </c>
    </row>
    <row r="285" spans="1:22" ht="12.75">
      <c r="A285" s="202" t="s">
        <v>721</v>
      </c>
      <c r="B285" s="203">
        <v>276</v>
      </c>
      <c r="C285">
        <v>2018</v>
      </c>
      <c r="D285" s="237">
        <v>902500</v>
      </c>
      <c r="E285" s="237">
        <v>54500</v>
      </c>
      <c r="F285" s="237">
        <v>75000</v>
      </c>
      <c r="G285" s="237">
        <v>69000</v>
      </c>
      <c r="H285" s="237">
        <v>14000</v>
      </c>
      <c r="I285" s="237">
        <v>5500</v>
      </c>
      <c r="J285" s="237">
        <v>33000</v>
      </c>
      <c r="K285" s="234">
        <f t="shared" si="12"/>
        <v>1153500</v>
      </c>
      <c r="L285"/>
      <c r="M285">
        <v>2019</v>
      </c>
      <c r="N285" s="237">
        <v>1020000</v>
      </c>
      <c r="O285" s="237">
        <v>52500</v>
      </c>
      <c r="P285" s="237">
        <v>85000</v>
      </c>
      <c r="Q285" s="237">
        <v>53000</v>
      </c>
      <c r="R285" s="237">
        <v>12000</v>
      </c>
      <c r="S285" s="237">
        <v>6500</v>
      </c>
      <c r="T285" s="237">
        <v>32125</v>
      </c>
      <c r="U285" s="234">
        <f t="shared" si="13"/>
        <v>1261125</v>
      </c>
      <c r="V285" s="234">
        <f t="shared" si="14"/>
        <v>1261125</v>
      </c>
    </row>
    <row r="286" spans="1:22" ht="12.75">
      <c r="A286" s="202" t="s">
        <v>722</v>
      </c>
      <c r="B286" s="203">
        <v>277</v>
      </c>
      <c r="C286">
        <v>2018</v>
      </c>
      <c r="D286" s="234">
        <v>1887500</v>
      </c>
      <c r="E286" s="234">
        <v>75000</v>
      </c>
      <c r="F286" s="234">
        <v>70000</v>
      </c>
      <c r="G286" s="234">
        <v>397000</v>
      </c>
      <c r="H286" s="234">
        <v>75000</v>
      </c>
      <c r="I286" s="234">
        <v>50000</v>
      </c>
      <c r="J286" s="234">
        <v>0</v>
      </c>
      <c r="K286" s="234">
        <f t="shared" si="12"/>
        <v>2554500</v>
      </c>
      <c r="L286"/>
      <c r="M286">
        <v>2019</v>
      </c>
      <c r="N286" s="234">
        <v>1900000</v>
      </c>
      <c r="O286" s="234">
        <v>85000</v>
      </c>
      <c r="P286" s="234">
        <v>70000</v>
      </c>
      <c r="Q286" s="234">
        <v>400000</v>
      </c>
      <c r="R286" s="234">
        <v>75000</v>
      </c>
      <c r="S286" s="234">
        <v>65000</v>
      </c>
      <c r="T286" s="234">
        <v>0</v>
      </c>
      <c r="U286" s="234">
        <f t="shared" si="13"/>
        <v>2595000</v>
      </c>
      <c r="V286" s="234">
        <f t="shared" si="14"/>
        <v>2595000</v>
      </c>
    </row>
    <row r="287" spans="1:22" ht="12.75">
      <c r="A287" s="202" t="s">
        <v>723</v>
      </c>
      <c r="B287" s="203">
        <v>278</v>
      </c>
      <c r="C287">
        <v>2018</v>
      </c>
      <c r="D287" s="234">
        <v>1563331.36</v>
      </c>
      <c r="E287" s="234">
        <v>280000</v>
      </c>
      <c r="F287" s="234">
        <v>280000</v>
      </c>
      <c r="G287" s="234">
        <v>81000</v>
      </c>
      <c r="H287" s="234">
        <v>100000</v>
      </c>
      <c r="I287" s="234">
        <v>20000</v>
      </c>
      <c r="J287" s="234">
        <v>422000</v>
      </c>
      <c r="K287" s="234">
        <f t="shared" si="12"/>
        <v>2746331.3600000003</v>
      </c>
      <c r="L287"/>
      <c r="M287">
        <v>2019</v>
      </c>
      <c r="N287" s="234">
        <v>1599838.43</v>
      </c>
      <c r="O287" s="234">
        <v>300000</v>
      </c>
      <c r="P287" s="234">
        <v>280000</v>
      </c>
      <c r="Q287" s="234">
        <v>83000</v>
      </c>
      <c r="R287" s="234">
        <v>100000</v>
      </c>
      <c r="S287" s="234">
        <v>40000</v>
      </c>
      <c r="T287" s="234">
        <v>422000</v>
      </c>
      <c r="U287" s="234">
        <f t="shared" si="13"/>
        <v>2824838.4299999997</v>
      </c>
      <c r="V287" s="234">
        <f t="shared" si="14"/>
        <v>2824838.4299999997</v>
      </c>
    </row>
    <row r="288" spans="1:22" ht="12.75">
      <c r="A288" s="202" t="s">
        <v>724</v>
      </c>
      <c r="B288" s="203">
        <v>279</v>
      </c>
      <c r="C288">
        <v>2018</v>
      </c>
      <c r="D288" s="234">
        <v>1065000</v>
      </c>
      <c r="E288" s="234">
        <v>0</v>
      </c>
      <c r="F288" s="234">
        <v>42000</v>
      </c>
      <c r="G288" s="234">
        <v>7000</v>
      </c>
      <c r="H288" s="234">
        <v>17000</v>
      </c>
      <c r="I288" s="234">
        <v>7000</v>
      </c>
      <c r="J288" s="234">
        <v>0</v>
      </c>
      <c r="K288" s="234">
        <f t="shared" si="12"/>
        <v>1138000</v>
      </c>
      <c r="L288"/>
      <c r="M288">
        <v>2019</v>
      </c>
      <c r="N288" s="234">
        <v>1077000</v>
      </c>
      <c r="O288" s="234">
        <v>0</v>
      </c>
      <c r="P288" s="234">
        <v>44000</v>
      </c>
      <c r="Q288" s="234">
        <v>7000</v>
      </c>
      <c r="R288" s="234">
        <v>17000</v>
      </c>
      <c r="S288" s="234">
        <v>8000</v>
      </c>
      <c r="T288" s="234">
        <v>0</v>
      </c>
      <c r="U288" s="234">
        <f t="shared" si="13"/>
        <v>1153000</v>
      </c>
      <c r="V288" s="234">
        <f t="shared" si="14"/>
        <v>1153000</v>
      </c>
    </row>
    <row r="289" spans="1:22" ht="12.75">
      <c r="A289" s="202" t="s">
        <v>725</v>
      </c>
      <c r="B289" s="203">
        <v>280</v>
      </c>
      <c r="C289">
        <v>2018</v>
      </c>
      <c r="D289" s="234">
        <v>1300000</v>
      </c>
      <c r="E289" s="234">
        <v>140000</v>
      </c>
      <c r="F289" s="234">
        <v>100000</v>
      </c>
      <c r="G289" s="234">
        <v>0</v>
      </c>
      <c r="H289" s="234">
        <v>27000</v>
      </c>
      <c r="I289" s="234">
        <v>11500</v>
      </c>
      <c r="J289" s="234">
        <v>0</v>
      </c>
      <c r="K289" s="234">
        <f t="shared" si="12"/>
        <v>1578500</v>
      </c>
      <c r="L289"/>
      <c r="M289">
        <v>2019</v>
      </c>
      <c r="N289" s="234">
        <v>1400767</v>
      </c>
      <c r="O289" s="234">
        <v>143200</v>
      </c>
      <c r="P289" s="234">
        <v>101000</v>
      </c>
      <c r="Q289" s="234">
        <v>0</v>
      </c>
      <c r="R289" s="234">
        <v>26000</v>
      </c>
      <c r="S289" s="234">
        <v>12960</v>
      </c>
      <c r="T289" s="234">
        <v>0</v>
      </c>
      <c r="U289" s="234">
        <f t="shared" si="13"/>
        <v>1683927</v>
      </c>
      <c r="V289" s="234">
        <f t="shared" si="14"/>
        <v>1683927</v>
      </c>
    </row>
    <row r="290" spans="1:22" ht="12.75">
      <c r="A290" s="202" t="s">
        <v>726</v>
      </c>
      <c r="B290" s="203">
        <v>281</v>
      </c>
      <c r="C290">
        <v>2018</v>
      </c>
      <c r="D290" s="234">
        <v>11000000</v>
      </c>
      <c r="E290" s="234">
        <v>3102927</v>
      </c>
      <c r="F290" s="234">
        <v>1330000</v>
      </c>
      <c r="G290" s="234">
        <v>2179682</v>
      </c>
      <c r="H290" s="234">
        <v>6668272</v>
      </c>
      <c r="I290" s="234">
        <v>1801840</v>
      </c>
      <c r="J290" s="234">
        <v>8647254</v>
      </c>
      <c r="K290" s="234">
        <f t="shared" si="12"/>
        <v>34729975</v>
      </c>
      <c r="L290"/>
      <c r="M290">
        <v>2019</v>
      </c>
      <c r="N290" s="234">
        <v>11300000</v>
      </c>
      <c r="O290" s="234">
        <v>3152927</v>
      </c>
      <c r="P290" s="234">
        <v>1230350</v>
      </c>
      <c r="Q290" s="234">
        <v>16119948</v>
      </c>
      <c r="R290" s="234">
        <v>6496722</v>
      </c>
      <c r="S290" s="234">
        <v>1896859</v>
      </c>
      <c r="T290" s="234">
        <v>9550841</v>
      </c>
      <c r="U290" s="234">
        <f t="shared" si="13"/>
        <v>49747647</v>
      </c>
      <c r="V290" s="234">
        <f t="shared" si="14"/>
        <v>49747647</v>
      </c>
    </row>
    <row r="291" spans="1:22" ht="12.75">
      <c r="A291" s="202" t="s">
        <v>727</v>
      </c>
      <c r="B291" s="203">
        <v>282</v>
      </c>
      <c r="C291">
        <v>2018</v>
      </c>
      <c r="D291" s="234">
        <v>1250000</v>
      </c>
      <c r="E291" s="234">
        <v>17001</v>
      </c>
      <c r="F291" s="234">
        <v>70000</v>
      </c>
      <c r="G291" s="234">
        <v>725000</v>
      </c>
      <c r="H291" s="234">
        <v>50000</v>
      </c>
      <c r="I291" s="234">
        <v>25000</v>
      </c>
      <c r="J291" s="234">
        <v>0</v>
      </c>
      <c r="K291" s="234">
        <f t="shared" si="12"/>
        <v>2137001</v>
      </c>
      <c r="L291"/>
      <c r="M291">
        <v>2019</v>
      </c>
      <c r="N291" s="234">
        <v>1230000</v>
      </c>
      <c r="O291" s="234">
        <v>20000</v>
      </c>
      <c r="P291" s="234">
        <v>57000</v>
      </c>
      <c r="Q291" s="234">
        <v>775000</v>
      </c>
      <c r="R291" s="234">
        <v>35000</v>
      </c>
      <c r="S291" s="234">
        <v>25000</v>
      </c>
      <c r="T291" s="234">
        <v>0</v>
      </c>
      <c r="U291" s="234">
        <f t="shared" si="13"/>
        <v>2142000</v>
      </c>
      <c r="V291" s="234">
        <f t="shared" si="14"/>
        <v>2142000</v>
      </c>
    </row>
    <row r="292" spans="1:22" ht="12.75">
      <c r="A292" s="202" t="s">
        <v>728</v>
      </c>
      <c r="B292" s="203">
        <v>283</v>
      </c>
      <c r="C292" s="236">
        <v>2018</v>
      </c>
      <c r="D292" s="234">
        <v>302646</v>
      </c>
      <c r="E292" s="234">
        <v>420000</v>
      </c>
      <c r="F292" s="234">
        <v>30000</v>
      </c>
      <c r="G292" s="234">
        <v>21300</v>
      </c>
      <c r="H292" s="234">
        <v>8737</v>
      </c>
      <c r="I292" s="234">
        <v>15000</v>
      </c>
      <c r="J292" s="234">
        <v>0</v>
      </c>
      <c r="K292" s="234">
        <f t="shared" si="12"/>
        <v>797683</v>
      </c>
      <c r="L292"/>
      <c r="M292">
        <v>2019</v>
      </c>
      <c r="N292" s="234">
        <v>300000</v>
      </c>
      <c r="O292" s="234">
        <v>420000</v>
      </c>
      <c r="P292" s="234">
        <v>28000</v>
      </c>
      <c r="Q292" s="234">
        <v>22000</v>
      </c>
      <c r="R292" s="234">
        <v>8000</v>
      </c>
      <c r="S292" s="234">
        <v>15000</v>
      </c>
      <c r="T292" s="234">
        <v>0</v>
      </c>
      <c r="U292" s="234">
        <f t="shared" si="13"/>
        <v>793000</v>
      </c>
      <c r="V292" s="234">
        <f t="shared" si="14"/>
        <v>793000</v>
      </c>
    </row>
    <row r="293" spans="1:22" ht="12.75">
      <c r="A293" s="202" t="s">
        <v>729</v>
      </c>
      <c r="B293" s="203">
        <v>284</v>
      </c>
      <c r="C293">
        <v>2018</v>
      </c>
      <c r="D293" s="234">
        <v>3480367</v>
      </c>
      <c r="E293" s="234">
        <v>325000</v>
      </c>
      <c r="F293" s="234">
        <v>200000</v>
      </c>
      <c r="G293" s="234">
        <v>60000</v>
      </c>
      <c r="H293" s="234">
        <v>60000</v>
      </c>
      <c r="I293" s="234">
        <v>19155</v>
      </c>
      <c r="J293" s="234">
        <v>0</v>
      </c>
      <c r="K293" s="234">
        <f t="shared" si="12"/>
        <v>4144522</v>
      </c>
      <c r="L293"/>
      <c r="M293">
        <v>2019</v>
      </c>
      <c r="N293" s="234">
        <v>3600000</v>
      </c>
      <c r="O293" s="234">
        <v>355000</v>
      </c>
      <c r="P293" s="234">
        <v>160000</v>
      </c>
      <c r="Q293" s="234">
        <v>60000</v>
      </c>
      <c r="R293" s="234">
        <v>55500</v>
      </c>
      <c r="S293" s="234">
        <v>20000</v>
      </c>
      <c r="T293" s="234">
        <v>215499</v>
      </c>
      <c r="U293" s="234">
        <f t="shared" si="13"/>
        <v>4465999</v>
      </c>
      <c r="V293" s="234">
        <f t="shared" si="14"/>
        <v>4465999</v>
      </c>
    </row>
    <row r="294" spans="1:22" ht="12.75">
      <c r="A294" s="202" t="s">
        <v>730</v>
      </c>
      <c r="B294" s="203">
        <v>285</v>
      </c>
      <c r="C294">
        <v>2018</v>
      </c>
      <c r="D294" s="234">
        <v>3831300</v>
      </c>
      <c r="E294" s="234">
        <v>763900</v>
      </c>
      <c r="F294" s="234">
        <v>439900</v>
      </c>
      <c r="G294" s="234">
        <v>47600</v>
      </c>
      <c r="H294" s="234">
        <v>53100</v>
      </c>
      <c r="I294" s="234">
        <v>49800</v>
      </c>
      <c r="J294" s="234">
        <v>334900</v>
      </c>
      <c r="K294" s="234">
        <f t="shared" si="12"/>
        <v>5520500</v>
      </c>
      <c r="L294"/>
      <c r="M294">
        <v>2019</v>
      </c>
      <c r="N294" s="234">
        <v>4109933</v>
      </c>
      <c r="O294" s="234">
        <v>832445</v>
      </c>
      <c r="P294" s="234">
        <v>601843</v>
      </c>
      <c r="Q294" s="234">
        <v>43365</v>
      </c>
      <c r="R294" s="234">
        <v>79256</v>
      </c>
      <c r="S294" s="234">
        <v>299916</v>
      </c>
      <c r="T294" s="234">
        <v>327749</v>
      </c>
      <c r="U294" s="234">
        <f t="shared" si="13"/>
        <v>6294507</v>
      </c>
      <c r="V294" s="234">
        <f t="shared" si="14"/>
        <v>6294507</v>
      </c>
    </row>
    <row r="295" spans="1:22" ht="12.75">
      <c r="A295" s="202" t="s">
        <v>731</v>
      </c>
      <c r="B295" s="203">
        <v>286</v>
      </c>
      <c r="C295">
        <v>2018</v>
      </c>
      <c r="D295" s="234">
        <v>1075000</v>
      </c>
      <c r="E295" s="234">
        <v>0</v>
      </c>
      <c r="F295" s="234">
        <v>35000</v>
      </c>
      <c r="G295" s="234">
        <v>58000</v>
      </c>
      <c r="H295" s="234">
        <v>6500</v>
      </c>
      <c r="I295" s="234">
        <v>12000</v>
      </c>
      <c r="J295" s="234">
        <v>0</v>
      </c>
      <c r="K295" s="234">
        <f t="shared" si="12"/>
        <v>1186500</v>
      </c>
      <c r="L295"/>
      <c r="M295">
        <v>2019</v>
      </c>
      <c r="N295" s="234">
        <v>1175000</v>
      </c>
      <c r="O295" s="234">
        <v>0</v>
      </c>
      <c r="P295" s="234">
        <v>35000</v>
      </c>
      <c r="Q295" s="234">
        <v>90000</v>
      </c>
      <c r="R295" s="234">
        <v>6500</v>
      </c>
      <c r="S295" s="234">
        <v>16000</v>
      </c>
      <c r="T295" s="234">
        <v>0</v>
      </c>
      <c r="U295" s="234">
        <f t="shared" si="13"/>
        <v>1322500</v>
      </c>
      <c r="V295" s="234">
        <f t="shared" si="14"/>
        <v>1322500</v>
      </c>
    </row>
    <row r="296" spans="1:22" ht="12.75">
      <c r="A296" s="202" t="s">
        <v>732</v>
      </c>
      <c r="B296" s="203">
        <v>287</v>
      </c>
      <c r="C296">
        <v>2018</v>
      </c>
      <c r="D296" s="234">
        <v>1450000</v>
      </c>
      <c r="E296" s="234">
        <v>1050500</v>
      </c>
      <c r="F296" s="234">
        <v>54000</v>
      </c>
      <c r="G296" s="234">
        <v>20000</v>
      </c>
      <c r="H296" s="234">
        <v>210400</v>
      </c>
      <c r="I296" s="234">
        <v>40000</v>
      </c>
      <c r="J296" s="234">
        <v>210109</v>
      </c>
      <c r="K296" s="234">
        <f t="shared" si="12"/>
        <v>3035009</v>
      </c>
      <c r="L296"/>
      <c r="M296">
        <v>2019</v>
      </c>
      <c r="N296" s="234">
        <v>1500000</v>
      </c>
      <c r="O296" s="234">
        <v>1147800</v>
      </c>
      <c r="P296" s="234">
        <v>79100</v>
      </c>
      <c r="Q296" s="234">
        <v>20000</v>
      </c>
      <c r="R296" s="234">
        <v>156700</v>
      </c>
      <c r="S296" s="234">
        <v>78000</v>
      </c>
      <c r="T296" s="234">
        <v>233109</v>
      </c>
      <c r="U296" s="234">
        <f t="shared" si="13"/>
        <v>3214709</v>
      </c>
      <c r="V296" s="234">
        <f t="shared" si="14"/>
        <v>3214709</v>
      </c>
    </row>
    <row r="297" spans="1:22" ht="12.75">
      <c r="A297" s="202" t="s">
        <v>733</v>
      </c>
      <c r="B297" s="203">
        <v>288</v>
      </c>
      <c r="C297">
        <v>2018</v>
      </c>
      <c r="D297" s="234">
        <v>3200000</v>
      </c>
      <c r="E297" s="234">
        <v>320000</v>
      </c>
      <c r="F297" s="234">
        <v>175000</v>
      </c>
      <c r="G297" s="234">
        <v>0</v>
      </c>
      <c r="H297" s="234">
        <v>10000</v>
      </c>
      <c r="I297" s="234">
        <v>20001</v>
      </c>
      <c r="J297" s="234">
        <v>0</v>
      </c>
      <c r="K297" s="234">
        <f t="shared" si="12"/>
        <v>3725001</v>
      </c>
      <c r="L297"/>
      <c r="M297">
        <v>2019</v>
      </c>
      <c r="N297" s="234">
        <v>3400000</v>
      </c>
      <c r="O297" s="234">
        <v>322000</v>
      </c>
      <c r="P297" s="234">
        <v>0</v>
      </c>
      <c r="Q297" s="234">
        <v>80000</v>
      </c>
      <c r="R297" s="234">
        <v>10000</v>
      </c>
      <c r="S297" s="234">
        <v>20000</v>
      </c>
      <c r="T297" s="234">
        <v>13879</v>
      </c>
      <c r="U297" s="234">
        <f t="shared" si="13"/>
        <v>3845879</v>
      </c>
      <c r="V297" s="234">
        <f t="shared" si="14"/>
        <v>3845879</v>
      </c>
    </row>
    <row r="298" spans="1:22" ht="12.75">
      <c r="A298" s="202" t="s">
        <v>734</v>
      </c>
      <c r="B298" s="203">
        <v>289</v>
      </c>
      <c r="C298">
        <v>2018</v>
      </c>
      <c r="D298" s="234">
        <v>344505.29</v>
      </c>
      <c r="E298" s="234">
        <v>43585.55</v>
      </c>
      <c r="F298" s="234">
        <v>14493.36</v>
      </c>
      <c r="G298" s="234">
        <v>1698.6</v>
      </c>
      <c r="H298" s="234">
        <v>4479.5</v>
      </c>
      <c r="I298" s="234">
        <v>4119.62</v>
      </c>
      <c r="J298" s="234">
        <v>95000</v>
      </c>
      <c r="K298" s="234">
        <f t="shared" si="12"/>
        <v>507881.9199999999</v>
      </c>
      <c r="L298"/>
      <c r="M298">
        <v>2019</v>
      </c>
      <c r="N298" s="234">
        <v>362784.08</v>
      </c>
      <c r="O298" s="234">
        <v>44395.94</v>
      </c>
      <c r="P298" s="234">
        <v>15311.24</v>
      </c>
      <c r="Q298" s="234">
        <v>2284.23</v>
      </c>
      <c r="R298" s="234">
        <v>4492.5</v>
      </c>
      <c r="S298" s="234">
        <v>4962.66</v>
      </c>
      <c r="T298" s="234">
        <v>102162.6</v>
      </c>
      <c r="U298" s="234">
        <f t="shared" si="13"/>
        <v>536393.25</v>
      </c>
      <c r="V298" s="234">
        <f t="shared" si="14"/>
        <v>536393.25</v>
      </c>
    </row>
    <row r="299" spans="1:22" ht="12.75">
      <c r="A299" s="202" t="s">
        <v>735</v>
      </c>
      <c r="B299" s="203">
        <v>290</v>
      </c>
      <c r="C299">
        <v>2018</v>
      </c>
      <c r="D299" s="234">
        <v>1420000</v>
      </c>
      <c r="E299" s="234">
        <v>92500</v>
      </c>
      <c r="F299" s="234">
        <v>70000</v>
      </c>
      <c r="G299" s="234">
        <v>0</v>
      </c>
      <c r="H299" s="234">
        <v>50000</v>
      </c>
      <c r="I299" s="234">
        <v>11000</v>
      </c>
      <c r="J299" s="234">
        <v>30000</v>
      </c>
      <c r="K299" s="234">
        <f t="shared" si="12"/>
        <v>1673500</v>
      </c>
      <c r="L299"/>
      <c r="M299">
        <v>2019</v>
      </c>
      <c r="N299" s="234">
        <v>1482821</v>
      </c>
      <c r="O299" s="234">
        <v>112500</v>
      </c>
      <c r="P299" s="234">
        <v>60000</v>
      </c>
      <c r="Q299" s="234">
        <v>0</v>
      </c>
      <c r="R299" s="234">
        <v>50000</v>
      </c>
      <c r="S299" s="234">
        <v>22000</v>
      </c>
      <c r="T299" s="234">
        <v>30000</v>
      </c>
      <c r="U299" s="234">
        <f t="shared" si="13"/>
        <v>1757321</v>
      </c>
      <c r="V299" s="234">
        <f t="shared" si="14"/>
        <v>1757321</v>
      </c>
    </row>
    <row r="300" spans="1:22" ht="12.75">
      <c r="A300" s="202" t="s">
        <v>736</v>
      </c>
      <c r="B300" s="203">
        <v>291</v>
      </c>
      <c r="C300">
        <v>2018</v>
      </c>
      <c r="D300" s="234">
        <v>2100000</v>
      </c>
      <c r="E300" s="234">
        <v>179500</v>
      </c>
      <c r="F300" s="234">
        <v>125000</v>
      </c>
      <c r="G300" s="234">
        <v>0</v>
      </c>
      <c r="H300" s="234">
        <v>75000</v>
      </c>
      <c r="I300" s="234">
        <v>75000</v>
      </c>
      <c r="J300" s="234">
        <v>125000</v>
      </c>
      <c r="K300" s="234">
        <f t="shared" si="12"/>
        <v>2679500</v>
      </c>
      <c r="L300"/>
      <c r="M300">
        <v>2019</v>
      </c>
      <c r="N300" s="234">
        <v>2350000</v>
      </c>
      <c r="O300" s="234">
        <v>249500</v>
      </c>
      <c r="P300" s="234">
        <v>165500</v>
      </c>
      <c r="Q300" s="234">
        <v>0</v>
      </c>
      <c r="R300" s="234">
        <v>70000</v>
      </c>
      <c r="S300" s="234">
        <v>160000</v>
      </c>
      <c r="T300" s="234">
        <v>150000</v>
      </c>
      <c r="U300" s="234">
        <f t="shared" si="13"/>
        <v>3145000</v>
      </c>
      <c r="V300" s="234">
        <f t="shared" si="14"/>
        <v>3145000</v>
      </c>
    </row>
    <row r="301" spans="1:22" ht="12.75">
      <c r="A301" s="202" t="s">
        <v>737</v>
      </c>
      <c r="B301" s="203">
        <v>292</v>
      </c>
      <c r="C301">
        <v>2018</v>
      </c>
      <c r="D301" s="234">
        <v>1542000</v>
      </c>
      <c r="E301" s="234">
        <v>53500</v>
      </c>
      <c r="F301" s="234">
        <v>140000</v>
      </c>
      <c r="G301" s="234">
        <v>0</v>
      </c>
      <c r="H301" s="234">
        <v>29000</v>
      </c>
      <c r="I301" s="234">
        <v>15000</v>
      </c>
      <c r="J301" s="234">
        <v>21000</v>
      </c>
      <c r="K301" s="234">
        <f t="shared" si="12"/>
        <v>1800500</v>
      </c>
      <c r="L301"/>
      <c r="M301">
        <v>2019</v>
      </c>
      <c r="N301" s="234">
        <v>1430000</v>
      </c>
      <c r="O301" s="234">
        <v>37277</v>
      </c>
      <c r="P301" s="234">
        <v>103000</v>
      </c>
      <c r="Q301" s="234">
        <v>0</v>
      </c>
      <c r="R301" s="234">
        <v>17500</v>
      </c>
      <c r="S301" s="234">
        <v>14000</v>
      </c>
      <c r="T301" s="234">
        <v>9000</v>
      </c>
      <c r="U301" s="234">
        <f t="shared" si="13"/>
        <v>1610777</v>
      </c>
      <c r="V301" s="234">
        <f t="shared" si="14"/>
        <v>1610777</v>
      </c>
    </row>
    <row r="302" spans="1:22" ht="12.75">
      <c r="A302" s="202" t="s">
        <v>738</v>
      </c>
      <c r="B302" s="203">
        <v>293</v>
      </c>
      <c r="C302">
        <v>2018</v>
      </c>
      <c r="D302" s="234">
        <v>7100000</v>
      </c>
      <c r="E302" s="234">
        <v>953600</v>
      </c>
      <c r="F302" s="234">
        <v>670000</v>
      </c>
      <c r="G302" s="234">
        <v>100000</v>
      </c>
      <c r="H302" s="234">
        <v>350000</v>
      </c>
      <c r="I302" s="234">
        <v>100000</v>
      </c>
      <c r="J302" s="234">
        <v>610000</v>
      </c>
      <c r="K302" s="234">
        <f t="shared" si="12"/>
        <v>9883600</v>
      </c>
      <c r="L302"/>
      <c r="M302">
        <v>2019</v>
      </c>
      <c r="N302" s="234">
        <v>7250000</v>
      </c>
      <c r="O302" s="234">
        <v>948600</v>
      </c>
      <c r="P302" s="234">
        <v>800000</v>
      </c>
      <c r="Q302" s="234">
        <v>100000</v>
      </c>
      <c r="R302" s="234">
        <v>348000</v>
      </c>
      <c r="S302" s="234">
        <v>500000</v>
      </c>
      <c r="T302" s="234">
        <v>510000</v>
      </c>
      <c r="U302" s="234">
        <f t="shared" si="13"/>
        <v>10456600</v>
      </c>
      <c r="V302" s="234">
        <f t="shared" si="14"/>
        <v>10456600</v>
      </c>
    </row>
    <row r="303" spans="1:22" ht="12.75">
      <c r="A303" s="202" t="s">
        <v>739</v>
      </c>
      <c r="B303" s="203">
        <v>294</v>
      </c>
      <c r="C303">
        <v>2018</v>
      </c>
      <c r="D303" s="234">
        <v>1000000</v>
      </c>
      <c r="E303" s="234">
        <v>0</v>
      </c>
      <c r="F303" s="234">
        <v>92500</v>
      </c>
      <c r="G303" s="234">
        <v>5000</v>
      </c>
      <c r="H303" s="234">
        <v>5000</v>
      </c>
      <c r="I303" s="234">
        <v>7500</v>
      </c>
      <c r="J303" s="234">
        <v>1730946</v>
      </c>
      <c r="K303" s="234">
        <f t="shared" si="12"/>
        <v>2840946</v>
      </c>
      <c r="L303"/>
      <c r="M303">
        <v>2019</v>
      </c>
      <c r="N303" s="234">
        <v>1000000</v>
      </c>
      <c r="O303" s="234">
        <v>42000</v>
      </c>
      <c r="P303" s="234">
        <v>80000</v>
      </c>
      <c r="Q303" s="234">
        <v>5000</v>
      </c>
      <c r="R303" s="234">
        <v>4750</v>
      </c>
      <c r="S303" s="234">
        <v>8500</v>
      </c>
      <c r="T303" s="234">
        <v>1843523</v>
      </c>
      <c r="U303" s="234">
        <f t="shared" si="13"/>
        <v>2983773</v>
      </c>
      <c r="V303" s="234">
        <f t="shared" si="14"/>
        <v>2983773</v>
      </c>
    </row>
    <row r="304" spans="1:22" ht="12.75">
      <c r="A304" s="202" t="s">
        <v>740</v>
      </c>
      <c r="B304" s="203">
        <v>295</v>
      </c>
      <c r="C304">
        <v>2018</v>
      </c>
      <c r="D304" s="234">
        <v>4065000</v>
      </c>
      <c r="E304" s="234">
        <v>1458412</v>
      </c>
      <c r="F304" s="234">
        <v>334917</v>
      </c>
      <c r="G304" s="234">
        <v>8000</v>
      </c>
      <c r="H304" s="234">
        <v>93866</v>
      </c>
      <c r="I304" s="234">
        <v>52656</v>
      </c>
      <c r="J304" s="234">
        <v>51553</v>
      </c>
      <c r="K304" s="234">
        <f t="shared" si="12"/>
        <v>6064404</v>
      </c>
      <c r="L304"/>
      <c r="M304">
        <v>2019</v>
      </c>
      <c r="N304" s="234">
        <v>4656094</v>
      </c>
      <c r="O304" s="234">
        <v>1507950</v>
      </c>
      <c r="P304" s="234">
        <v>302000</v>
      </c>
      <c r="Q304" s="234">
        <v>7990</v>
      </c>
      <c r="R304" s="234">
        <v>97427</v>
      </c>
      <c r="S304" s="234">
        <v>68880</v>
      </c>
      <c r="T304" s="234">
        <v>81753</v>
      </c>
      <c r="U304" s="234">
        <f t="shared" si="13"/>
        <v>6722094</v>
      </c>
      <c r="V304" s="234">
        <f t="shared" si="14"/>
        <v>6722094</v>
      </c>
    </row>
    <row r="305" spans="1:22" ht="12.75">
      <c r="A305" s="202" t="s">
        <v>741</v>
      </c>
      <c r="B305" s="203">
        <v>296</v>
      </c>
      <c r="C305" s="236">
        <v>2018</v>
      </c>
      <c r="D305" s="234">
        <v>850000</v>
      </c>
      <c r="E305" s="234">
        <v>385000</v>
      </c>
      <c r="F305" s="234">
        <v>120000</v>
      </c>
      <c r="G305" s="234">
        <v>10000</v>
      </c>
      <c r="H305" s="234">
        <v>75000</v>
      </c>
      <c r="I305" s="234">
        <v>15000</v>
      </c>
      <c r="J305" s="234">
        <v>250000</v>
      </c>
      <c r="K305" s="234">
        <f t="shared" si="12"/>
        <v>1705000</v>
      </c>
      <c r="L305"/>
      <c r="M305">
        <v>2019</v>
      </c>
      <c r="N305" s="234">
        <v>850000</v>
      </c>
      <c r="O305" s="234">
        <v>390000</v>
      </c>
      <c r="P305" s="234">
        <v>150000</v>
      </c>
      <c r="Q305" s="234">
        <v>10000</v>
      </c>
      <c r="R305" s="234">
        <v>75000</v>
      </c>
      <c r="S305" s="234">
        <v>20000</v>
      </c>
      <c r="T305" s="234">
        <v>260000</v>
      </c>
      <c r="U305" s="234">
        <f t="shared" si="13"/>
        <v>1755000</v>
      </c>
      <c r="V305" s="234">
        <f t="shared" si="14"/>
        <v>1755000</v>
      </c>
    </row>
    <row r="306" spans="1:22" ht="12.75">
      <c r="A306" s="202" t="s">
        <v>742</v>
      </c>
      <c r="B306" s="203">
        <v>297</v>
      </c>
      <c r="C306">
        <v>2018</v>
      </c>
      <c r="D306" s="234">
        <v>60000</v>
      </c>
      <c r="E306" s="234">
        <v>0</v>
      </c>
      <c r="F306" s="234">
        <v>10000</v>
      </c>
      <c r="G306" s="234">
        <v>28000</v>
      </c>
      <c r="H306" s="234">
        <v>2200</v>
      </c>
      <c r="I306" s="234">
        <v>1000</v>
      </c>
      <c r="J306" s="234">
        <v>0</v>
      </c>
      <c r="K306" s="234">
        <f t="shared" si="12"/>
        <v>101200</v>
      </c>
      <c r="L306"/>
      <c r="M306">
        <v>2019</v>
      </c>
      <c r="N306" s="234">
        <v>60000</v>
      </c>
      <c r="O306" s="234">
        <v>0</v>
      </c>
      <c r="P306" s="234">
        <v>8000</v>
      </c>
      <c r="Q306" s="234">
        <v>30000</v>
      </c>
      <c r="R306" s="234">
        <v>2200</v>
      </c>
      <c r="S306" s="234">
        <v>1000</v>
      </c>
      <c r="T306" s="234">
        <v>0</v>
      </c>
      <c r="U306" s="234">
        <f t="shared" si="13"/>
        <v>101200</v>
      </c>
      <c r="V306" s="234">
        <f t="shared" si="14"/>
        <v>101200</v>
      </c>
    </row>
    <row r="307" spans="1:22" ht="12.75">
      <c r="A307" s="202" t="s">
        <v>743</v>
      </c>
      <c r="B307" s="203">
        <v>298</v>
      </c>
      <c r="C307">
        <v>2018</v>
      </c>
      <c r="D307" s="234">
        <v>1050000</v>
      </c>
      <c r="E307" s="234">
        <v>0</v>
      </c>
      <c r="F307" s="234">
        <v>26000</v>
      </c>
      <c r="G307" s="234">
        <v>75000</v>
      </c>
      <c r="H307" s="234">
        <v>49000</v>
      </c>
      <c r="I307" s="234">
        <v>15000</v>
      </c>
      <c r="J307" s="234">
        <v>11000</v>
      </c>
      <c r="K307" s="234">
        <f t="shared" si="12"/>
        <v>1226000</v>
      </c>
      <c r="L307"/>
      <c r="M307">
        <v>2019</v>
      </c>
      <c r="N307" s="234">
        <v>1000000</v>
      </c>
      <c r="O307" s="234">
        <v>0</v>
      </c>
      <c r="P307" s="234">
        <v>25000</v>
      </c>
      <c r="Q307" s="234">
        <v>75000</v>
      </c>
      <c r="R307" s="234">
        <v>40000</v>
      </c>
      <c r="S307" s="234">
        <v>15000</v>
      </c>
      <c r="T307" s="234">
        <v>11000</v>
      </c>
      <c r="U307" s="234">
        <f t="shared" si="13"/>
        <v>1166000</v>
      </c>
      <c r="V307" s="234">
        <f t="shared" si="14"/>
        <v>1166000</v>
      </c>
    </row>
    <row r="308" spans="1:22" ht="12.75">
      <c r="A308" s="202" t="s">
        <v>744</v>
      </c>
      <c r="B308" s="203">
        <v>299</v>
      </c>
      <c r="C308">
        <v>2018</v>
      </c>
      <c r="D308" s="234">
        <v>1200000</v>
      </c>
      <c r="E308" s="234">
        <v>100000</v>
      </c>
      <c r="F308" s="234">
        <v>142700</v>
      </c>
      <c r="G308" s="234">
        <v>10000</v>
      </c>
      <c r="H308" s="234">
        <v>15500</v>
      </c>
      <c r="I308" s="234">
        <v>10000</v>
      </c>
      <c r="J308" s="234">
        <v>892.56</v>
      </c>
      <c r="K308" s="234">
        <f t="shared" si="12"/>
        <v>1479092.56</v>
      </c>
      <c r="L308"/>
      <c r="M308">
        <v>2019</v>
      </c>
      <c r="N308" s="234">
        <v>1205879</v>
      </c>
      <c r="O308" s="234">
        <v>100000</v>
      </c>
      <c r="P308" s="234">
        <v>122803</v>
      </c>
      <c r="Q308" s="234">
        <v>10000</v>
      </c>
      <c r="R308" s="234">
        <v>15500</v>
      </c>
      <c r="S308" s="234">
        <v>10000</v>
      </c>
      <c r="T308" s="234">
        <v>121</v>
      </c>
      <c r="U308" s="234">
        <f t="shared" si="13"/>
        <v>1464303</v>
      </c>
      <c r="V308" s="234">
        <f t="shared" si="14"/>
        <v>1464303</v>
      </c>
    </row>
    <row r="309" spans="1:22" ht="12.75">
      <c r="A309" s="202" t="s">
        <v>745</v>
      </c>
      <c r="B309" s="203">
        <v>300</v>
      </c>
      <c r="C309">
        <v>2018</v>
      </c>
      <c r="D309" s="234">
        <v>375000</v>
      </c>
      <c r="E309" s="234">
        <v>357500</v>
      </c>
      <c r="F309" s="234">
        <v>85000</v>
      </c>
      <c r="G309" s="234">
        <v>43000</v>
      </c>
      <c r="H309" s="234">
        <v>31500</v>
      </c>
      <c r="I309" s="234">
        <v>17000</v>
      </c>
      <c r="J309" s="234">
        <v>380750</v>
      </c>
      <c r="K309" s="234">
        <f t="shared" si="12"/>
        <v>1289750</v>
      </c>
      <c r="L309"/>
      <c r="M309">
        <v>2019</v>
      </c>
      <c r="N309" s="234">
        <v>376960</v>
      </c>
      <c r="O309" s="234">
        <v>357770</v>
      </c>
      <c r="P309" s="234">
        <v>116280</v>
      </c>
      <c r="Q309" s="234">
        <v>47120</v>
      </c>
      <c r="R309" s="234">
        <v>27550</v>
      </c>
      <c r="S309" s="234">
        <v>32490</v>
      </c>
      <c r="T309" s="234">
        <v>332690</v>
      </c>
      <c r="U309" s="234">
        <f t="shared" si="13"/>
        <v>1290860</v>
      </c>
      <c r="V309" s="234">
        <f t="shared" si="14"/>
        <v>1290860</v>
      </c>
    </row>
    <row r="310" spans="1:22" ht="12.75">
      <c r="A310" s="202" t="s">
        <v>746</v>
      </c>
      <c r="B310" s="203">
        <v>301</v>
      </c>
      <c r="C310">
        <v>2018</v>
      </c>
      <c r="D310" s="234">
        <v>1854737.35</v>
      </c>
      <c r="E310" s="234">
        <v>290000</v>
      </c>
      <c r="F310" s="234">
        <v>80000</v>
      </c>
      <c r="G310" s="234">
        <v>36000</v>
      </c>
      <c r="H310" s="234">
        <v>31900</v>
      </c>
      <c r="I310" s="234">
        <v>18000</v>
      </c>
      <c r="J310" s="234">
        <v>200665</v>
      </c>
      <c r="K310" s="234">
        <f t="shared" si="12"/>
        <v>2511302.35</v>
      </c>
      <c r="L310"/>
      <c r="M310">
        <v>2019</v>
      </c>
      <c r="N310" s="234">
        <v>1949385.59</v>
      </c>
      <c r="O310" s="234">
        <v>290000</v>
      </c>
      <c r="P310" s="234">
        <v>87600</v>
      </c>
      <c r="Q310" s="234">
        <v>36000</v>
      </c>
      <c r="R310" s="234">
        <v>31900</v>
      </c>
      <c r="S310" s="234">
        <v>49000</v>
      </c>
      <c r="T310" s="234">
        <v>277675</v>
      </c>
      <c r="U310" s="234">
        <f t="shared" si="13"/>
        <v>2721560.59</v>
      </c>
      <c r="V310" s="234">
        <f t="shared" si="14"/>
        <v>2721560.59</v>
      </c>
    </row>
    <row r="311" spans="1:22" ht="12.75">
      <c r="A311" s="202" t="s">
        <v>747</v>
      </c>
      <c r="B311" s="203">
        <v>302</v>
      </c>
      <c r="C311">
        <v>2018</v>
      </c>
      <c r="D311" s="234">
        <v>50000</v>
      </c>
      <c r="E311" s="234">
        <v>0</v>
      </c>
      <c r="F311" s="234">
        <v>4500</v>
      </c>
      <c r="G311" s="234">
        <v>3000</v>
      </c>
      <c r="H311" s="234">
        <v>450</v>
      </c>
      <c r="I311" s="234">
        <v>1000</v>
      </c>
      <c r="J311" s="234">
        <v>0</v>
      </c>
      <c r="K311" s="234">
        <f t="shared" si="12"/>
        <v>58950</v>
      </c>
      <c r="L311"/>
      <c r="M311">
        <v>2019</v>
      </c>
      <c r="N311" s="234">
        <v>52000</v>
      </c>
      <c r="O311" s="234">
        <v>0</v>
      </c>
      <c r="P311" s="234">
        <v>5000</v>
      </c>
      <c r="Q311" s="234">
        <v>5000</v>
      </c>
      <c r="R311" s="234">
        <v>450</v>
      </c>
      <c r="S311" s="234">
        <v>1500</v>
      </c>
      <c r="T311" s="234">
        <v>0</v>
      </c>
      <c r="U311" s="234">
        <f t="shared" si="13"/>
        <v>63950</v>
      </c>
      <c r="V311" s="234">
        <f t="shared" si="14"/>
        <v>63950</v>
      </c>
    </row>
    <row r="312" spans="1:22" ht="12.75">
      <c r="A312" s="202" t="s">
        <v>748</v>
      </c>
      <c r="B312" s="203">
        <v>303</v>
      </c>
      <c r="C312">
        <v>2018</v>
      </c>
      <c r="D312" s="234">
        <v>1025000</v>
      </c>
      <c r="E312" s="234">
        <v>0</v>
      </c>
      <c r="F312" s="234">
        <v>115000</v>
      </c>
      <c r="G312" s="234">
        <v>186</v>
      </c>
      <c r="H312" s="234">
        <v>31000</v>
      </c>
      <c r="I312" s="234">
        <v>6000</v>
      </c>
      <c r="J312" s="234">
        <v>0</v>
      </c>
      <c r="K312" s="234">
        <f t="shared" si="12"/>
        <v>1177186</v>
      </c>
      <c r="L312"/>
      <c r="M312">
        <v>2019</v>
      </c>
      <c r="N312" s="234">
        <v>1050000</v>
      </c>
      <c r="O312" s="234">
        <v>0</v>
      </c>
      <c r="P312" s="234">
        <v>115000</v>
      </c>
      <c r="Q312" s="234">
        <v>186</v>
      </c>
      <c r="R312" s="234">
        <v>31000</v>
      </c>
      <c r="S312" s="234">
        <v>10000</v>
      </c>
      <c r="T312" s="234">
        <v>436</v>
      </c>
      <c r="U312" s="234">
        <f t="shared" si="13"/>
        <v>1206622</v>
      </c>
      <c r="V312" s="234">
        <f t="shared" si="14"/>
        <v>1206622</v>
      </c>
    </row>
    <row r="313" spans="1:22" ht="12.75">
      <c r="A313" s="202" t="s">
        <v>749</v>
      </c>
      <c r="B313" s="203">
        <v>304</v>
      </c>
      <c r="C313">
        <v>2018</v>
      </c>
      <c r="D313" s="234">
        <v>1914078</v>
      </c>
      <c r="E313" s="234">
        <v>0</v>
      </c>
      <c r="F313" s="234">
        <v>70000</v>
      </c>
      <c r="G313" s="234">
        <v>6046</v>
      </c>
      <c r="H313" s="234">
        <v>90000</v>
      </c>
      <c r="I313" s="234">
        <v>24000</v>
      </c>
      <c r="J313" s="234">
        <v>212304</v>
      </c>
      <c r="K313" s="234">
        <f t="shared" si="12"/>
        <v>2316428</v>
      </c>
      <c r="L313"/>
      <c r="M313">
        <v>2019</v>
      </c>
      <c r="N313" s="234">
        <v>1917352</v>
      </c>
      <c r="O313" s="234">
        <v>0</v>
      </c>
      <c r="P313" s="234">
        <v>100000</v>
      </c>
      <c r="Q313" s="234">
        <v>6000</v>
      </c>
      <c r="R313" s="234">
        <v>10000</v>
      </c>
      <c r="S313" s="234">
        <v>60000</v>
      </c>
      <c r="T313" s="234">
        <v>200000</v>
      </c>
      <c r="U313" s="234">
        <f t="shared" si="13"/>
        <v>2293352</v>
      </c>
      <c r="V313" s="234">
        <f t="shared" si="14"/>
        <v>2293352</v>
      </c>
    </row>
    <row r="314" spans="1:22" ht="12.75">
      <c r="A314" s="202" t="s">
        <v>750</v>
      </c>
      <c r="B314" s="203">
        <v>305</v>
      </c>
      <c r="C314">
        <v>2018</v>
      </c>
      <c r="D314" s="234">
        <v>3800000</v>
      </c>
      <c r="E314" s="234">
        <v>860000</v>
      </c>
      <c r="F314" s="234">
        <v>250000</v>
      </c>
      <c r="G314" s="234">
        <v>1877467</v>
      </c>
      <c r="H314" s="234">
        <v>75000</v>
      </c>
      <c r="I314" s="234">
        <v>75000</v>
      </c>
      <c r="J314" s="234">
        <v>0</v>
      </c>
      <c r="K314" s="234">
        <f t="shared" si="12"/>
        <v>6937467</v>
      </c>
      <c r="L314"/>
      <c r="M314">
        <v>2019</v>
      </c>
      <c r="N314" s="234">
        <v>3900000</v>
      </c>
      <c r="O314" s="234">
        <v>910000</v>
      </c>
      <c r="P314" s="234">
        <v>250000</v>
      </c>
      <c r="Q314" s="234">
        <v>1960438</v>
      </c>
      <c r="R314" s="234">
        <v>75000</v>
      </c>
      <c r="S314" s="234">
        <v>130000</v>
      </c>
      <c r="T314" s="234">
        <v>0</v>
      </c>
      <c r="U314" s="234">
        <f t="shared" si="13"/>
        <v>7225438</v>
      </c>
      <c r="V314" s="234">
        <f t="shared" si="14"/>
        <v>7225438</v>
      </c>
    </row>
    <row r="315" spans="1:22" ht="12.75">
      <c r="A315" s="202" t="s">
        <v>751</v>
      </c>
      <c r="B315" s="203">
        <v>306</v>
      </c>
      <c r="C315">
        <v>2018</v>
      </c>
      <c r="D315" s="234">
        <v>160000</v>
      </c>
      <c r="E315" s="234">
        <v>0</v>
      </c>
      <c r="F315" s="234">
        <v>25000</v>
      </c>
      <c r="G315" s="234">
        <v>7000</v>
      </c>
      <c r="H315" s="234">
        <v>400</v>
      </c>
      <c r="I315" s="234">
        <v>1000</v>
      </c>
      <c r="J315" s="234">
        <v>15000</v>
      </c>
      <c r="K315" s="234">
        <f t="shared" si="12"/>
        <v>208400</v>
      </c>
      <c r="L315"/>
      <c r="M315">
        <v>2019</v>
      </c>
      <c r="N315" s="234">
        <v>190000</v>
      </c>
      <c r="O315" s="234">
        <v>0</v>
      </c>
      <c r="P315" s="234">
        <v>20000</v>
      </c>
      <c r="Q315" s="234">
        <v>8000</v>
      </c>
      <c r="R315" s="234">
        <v>900</v>
      </c>
      <c r="S315" s="234">
        <v>1500</v>
      </c>
      <c r="T315" s="234">
        <v>18000</v>
      </c>
      <c r="U315" s="234">
        <f t="shared" si="13"/>
        <v>238400</v>
      </c>
      <c r="V315" s="234">
        <f t="shared" si="14"/>
        <v>238400</v>
      </c>
    </row>
    <row r="316" spans="1:22" ht="12.75">
      <c r="A316" s="202" t="s">
        <v>752</v>
      </c>
      <c r="B316" s="203">
        <v>307</v>
      </c>
      <c r="C316">
        <v>2018</v>
      </c>
      <c r="D316" s="234">
        <v>3750000</v>
      </c>
      <c r="E316" s="234">
        <v>535000</v>
      </c>
      <c r="F316" s="234">
        <v>250000</v>
      </c>
      <c r="G316" s="234">
        <v>4000</v>
      </c>
      <c r="H316" s="234">
        <v>65000</v>
      </c>
      <c r="I316" s="234">
        <v>40000</v>
      </c>
      <c r="J316" s="234">
        <v>0</v>
      </c>
      <c r="K316" s="234">
        <f t="shared" si="12"/>
        <v>4644000</v>
      </c>
      <c r="L316"/>
      <c r="M316">
        <v>2019</v>
      </c>
      <c r="N316" s="234">
        <v>3970000</v>
      </c>
      <c r="O316" s="234">
        <v>525000</v>
      </c>
      <c r="P316" s="234">
        <v>270000</v>
      </c>
      <c r="Q316" s="234">
        <v>4000</v>
      </c>
      <c r="R316" s="234">
        <v>37000</v>
      </c>
      <c r="S316" s="234">
        <v>50000</v>
      </c>
      <c r="T316" s="234">
        <v>100000</v>
      </c>
      <c r="U316" s="234">
        <f t="shared" si="13"/>
        <v>4956000</v>
      </c>
      <c r="V316" s="234">
        <f t="shared" si="14"/>
        <v>4956000</v>
      </c>
    </row>
    <row r="317" spans="1:22" ht="12.75">
      <c r="A317" s="202" t="s">
        <v>753</v>
      </c>
      <c r="B317" s="203">
        <v>308</v>
      </c>
      <c r="C317">
        <v>2018</v>
      </c>
      <c r="D317" s="234">
        <v>7935996.59</v>
      </c>
      <c r="E317" s="234">
        <v>6185000</v>
      </c>
      <c r="F317" s="234">
        <v>650000</v>
      </c>
      <c r="G317" s="234">
        <v>60000</v>
      </c>
      <c r="H317" s="234">
        <v>550000</v>
      </c>
      <c r="I317" s="234">
        <v>325000</v>
      </c>
      <c r="J317" s="234">
        <v>1745000</v>
      </c>
      <c r="K317" s="234">
        <f t="shared" si="12"/>
        <v>17450996.59</v>
      </c>
      <c r="L317"/>
      <c r="M317">
        <v>2019</v>
      </c>
      <c r="N317" s="234">
        <v>8178127.19</v>
      </c>
      <c r="O317" s="234">
        <v>6421000</v>
      </c>
      <c r="P317" s="234">
        <v>650000</v>
      </c>
      <c r="Q317" s="234">
        <v>70000</v>
      </c>
      <c r="R317" s="234">
        <v>500000</v>
      </c>
      <c r="S317" s="234">
        <v>600000</v>
      </c>
      <c r="T317" s="234">
        <v>1840000</v>
      </c>
      <c r="U317" s="234">
        <f t="shared" si="13"/>
        <v>18259127.19</v>
      </c>
      <c r="V317" s="234">
        <f t="shared" si="14"/>
        <v>18259127.19</v>
      </c>
    </row>
    <row r="318" spans="1:22" ht="12.75">
      <c r="A318" s="202" t="s">
        <v>754</v>
      </c>
      <c r="B318" s="203">
        <v>309</v>
      </c>
      <c r="C318">
        <v>2018</v>
      </c>
      <c r="D318" s="234">
        <v>900000</v>
      </c>
      <c r="E318" s="234">
        <v>97200</v>
      </c>
      <c r="F318" s="234">
        <v>73000</v>
      </c>
      <c r="G318" s="234">
        <v>163000</v>
      </c>
      <c r="H318" s="234">
        <v>40000</v>
      </c>
      <c r="I318" s="234">
        <v>5000</v>
      </c>
      <c r="J318" s="234">
        <v>130000</v>
      </c>
      <c r="K318" s="234">
        <f t="shared" si="12"/>
        <v>1408200</v>
      </c>
      <c r="L318"/>
      <c r="M318">
        <v>2019</v>
      </c>
      <c r="N318" s="234">
        <v>935757.21</v>
      </c>
      <c r="O318" s="234">
        <v>101800</v>
      </c>
      <c r="P318" s="234">
        <v>73000</v>
      </c>
      <c r="Q318" s="234">
        <v>13000</v>
      </c>
      <c r="R318" s="234">
        <v>40000</v>
      </c>
      <c r="S318" s="234">
        <v>5000</v>
      </c>
      <c r="T318" s="234">
        <v>310000</v>
      </c>
      <c r="U318" s="234">
        <f t="shared" si="13"/>
        <v>1478557.21</v>
      </c>
      <c r="V318" s="234">
        <f t="shared" si="14"/>
        <v>1478557.21</v>
      </c>
    </row>
    <row r="319" spans="1:22" ht="12.75">
      <c r="A319" s="202" t="s">
        <v>755</v>
      </c>
      <c r="B319" s="203">
        <v>310</v>
      </c>
      <c r="C319">
        <v>2018</v>
      </c>
      <c r="D319" s="237">
        <v>2750000</v>
      </c>
      <c r="E319" s="237">
        <v>775000</v>
      </c>
      <c r="F319" s="237">
        <v>250000</v>
      </c>
      <c r="G319" s="237">
        <v>0</v>
      </c>
      <c r="H319" s="237">
        <v>45000</v>
      </c>
      <c r="I319" s="237">
        <v>29649.98</v>
      </c>
      <c r="J319" s="237">
        <v>570000</v>
      </c>
      <c r="K319" s="234">
        <f t="shared" si="12"/>
        <v>4419649.98</v>
      </c>
      <c r="L319"/>
      <c r="M319">
        <v>2019</v>
      </c>
      <c r="N319" s="237">
        <v>2850000</v>
      </c>
      <c r="O319" s="237">
        <v>815000</v>
      </c>
      <c r="P319" s="237">
        <v>250000</v>
      </c>
      <c r="Q319" s="237">
        <v>0</v>
      </c>
      <c r="R319" s="237">
        <v>65000</v>
      </c>
      <c r="S319" s="237">
        <v>55000</v>
      </c>
      <c r="T319" s="237">
        <v>645000</v>
      </c>
      <c r="U319" s="234">
        <f t="shared" si="13"/>
        <v>4680000</v>
      </c>
      <c r="V319" s="234">
        <f t="shared" si="14"/>
        <v>4680000</v>
      </c>
    </row>
    <row r="320" spans="1:22" ht="12.75">
      <c r="A320" s="202" t="s">
        <v>756</v>
      </c>
      <c r="B320" s="203">
        <v>311</v>
      </c>
      <c r="C320">
        <v>2018</v>
      </c>
      <c r="D320" s="234">
        <v>525000</v>
      </c>
      <c r="E320" s="234">
        <v>0</v>
      </c>
      <c r="F320" s="234">
        <v>100000</v>
      </c>
      <c r="G320" s="234">
        <v>2700</v>
      </c>
      <c r="H320" s="234">
        <v>15000</v>
      </c>
      <c r="I320" s="234">
        <v>7000</v>
      </c>
      <c r="J320" s="234">
        <v>0</v>
      </c>
      <c r="K320" s="234">
        <f t="shared" si="12"/>
        <v>649700</v>
      </c>
      <c r="L320"/>
      <c r="M320">
        <v>2019</v>
      </c>
      <c r="N320" s="234">
        <v>547112.38</v>
      </c>
      <c r="O320" s="234">
        <v>0</v>
      </c>
      <c r="P320" s="234">
        <v>108000</v>
      </c>
      <c r="Q320" s="234">
        <v>2700</v>
      </c>
      <c r="R320" s="234">
        <v>15000</v>
      </c>
      <c r="S320" s="234">
        <v>13700</v>
      </c>
      <c r="T320" s="234">
        <v>15000</v>
      </c>
      <c r="U320" s="234">
        <f t="shared" si="13"/>
        <v>701512.38</v>
      </c>
      <c r="V320" s="234">
        <f t="shared" si="14"/>
        <v>701512.38</v>
      </c>
    </row>
    <row r="321" spans="1:22" ht="12.75">
      <c r="A321" s="202" t="s">
        <v>757</v>
      </c>
      <c r="B321" s="203">
        <v>312</v>
      </c>
      <c r="C321">
        <v>2018</v>
      </c>
      <c r="D321" s="234">
        <v>82000</v>
      </c>
      <c r="E321" s="234">
        <v>0</v>
      </c>
      <c r="F321" s="234">
        <v>6000</v>
      </c>
      <c r="G321" s="234">
        <v>0</v>
      </c>
      <c r="H321" s="234">
        <v>2000</v>
      </c>
      <c r="I321" s="234">
        <v>1500</v>
      </c>
      <c r="J321" s="234">
        <v>0</v>
      </c>
      <c r="K321" s="234">
        <f t="shared" si="12"/>
        <v>91500</v>
      </c>
      <c r="L321"/>
      <c r="M321">
        <v>2019</v>
      </c>
      <c r="N321" s="234">
        <v>82000</v>
      </c>
      <c r="O321" s="234">
        <v>0</v>
      </c>
      <c r="P321" s="234">
        <v>6000</v>
      </c>
      <c r="Q321" s="234">
        <v>0</v>
      </c>
      <c r="R321" s="234">
        <v>2000</v>
      </c>
      <c r="S321" s="234">
        <v>1500</v>
      </c>
      <c r="T321" s="234">
        <v>25500</v>
      </c>
      <c r="U321" s="234">
        <f t="shared" si="13"/>
        <v>117000</v>
      </c>
      <c r="V321" s="234">
        <f t="shared" si="14"/>
        <v>117000</v>
      </c>
    </row>
    <row r="322" spans="1:22" ht="12.75">
      <c r="A322" s="202" t="s">
        <v>758</v>
      </c>
      <c r="B322" s="203">
        <v>313</v>
      </c>
      <c r="C322" s="238">
        <v>2018</v>
      </c>
      <c r="D322" s="239">
        <v>80000</v>
      </c>
      <c r="E322" s="239">
        <v>0</v>
      </c>
      <c r="F322" s="239">
        <v>8500</v>
      </c>
      <c r="G322" s="239">
        <v>104000</v>
      </c>
      <c r="H322" s="239">
        <v>1200</v>
      </c>
      <c r="I322" s="239">
        <v>1000</v>
      </c>
      <c r="J322" s="239">
        <v>9000</v>
      </c>
      <c r="K322" s="234">
        <f t="shared" si="12"/>
        <v>203700</v>
      </c>
      <c r="L322"/>
      <c r="M322">
        <v>2019</v>
      </c>
      <c r="N322" s="239">
        <v>75000</v>
      </c>
      <c r="O322" s="239">
        <v>0</v>
      </c>
      <c r="P322" s="239">
        <v>8500</v>
      </c>
      <c r="Q322" s="239">
        <v>106000</v>
      </c>
      <c r="R322" s="239">
        <v>1200</v>
      </c>
      <c r="S322" s="239">
        <v>1500</v>
      </c>
      <c r="T322" s="239">
        <v>4500</v>
      </c>
      <c r="U322" s="234">
        <f t="shared" si="13"/>
        <v>196700</v>
      </c>
      <c r="V322" s="234">
        <f t="shared" si="14"/>
        <v>196700</v>
      </c>
    </row>
    <row r="323" spans="1:22" ht="12.75">
      <c r="A323" s="202" t="s">
        <v>759</v>
      </c>
      <c r="B323" s="203">
        <v>314</v>
      </c>
      <c r="C323">
        <v>2018</v>
      </c>
      <c r="D323" s="234">
        <v>4100000</v>
      </c>
      <c r="E323" s="234">
        <v>1065000</v>
      </c>
      <c r="F323" s="234">
        <v>250000</v>
      </c>
      <c r="G323" s="234">
        <v>968405</v>
      </c>
      <c r="H323" s="234">
        <v>755000</v>
      </c>
      <c r="I323" s="234">
        <v>225000</v>
      </c>
      <c r="J323" s="234">
        <v>536000</v>
      </c>
      <c r="K323" s="234">
        <f t="shared" si="12"/>
        <v>7899405</v>
      </c>
      <c r="L323"/>
      <c r="M323">
        <v>2019</v>
      </c>
      <c r="N323" s="234">
        <v>4200000</v>
      </c>
      <c r="O323" s="234">
        <v>1135000</v>
      </c>
      <c r="P323" s="234">
        <v>250000</v>
      </c>
      <c r="Q323" s="234">
        <v>994240</v>
      </c>
      <c r="R323" s="234">
        <v>705000</v>
      </c>
      <c r="S323" s="234">
        <v>350000</v>
      </c>
      <c r="T323" s="234">
        <v>516543</v>
      </c>
      <c r="U323" s="234">
        <f t="shared" si="13"/>
        <v>8150783</v>
      </c>
      <c r="V323" s="234">
        <f t="shared" si="14"/>
        <v>8150783</v>
      </c>
    </row>
    <row r="324" spans="1:22" ht="12.75">
      <c r="A324" s="202" t="s">
        <v>760</v>
      </c>
      <c r="B324" s="203">
        <v>315</v>
      </c>
      <c r="C324">
        <v>2018</v>
      </c>
      <c r="D324" s="234">
        <v>2500000</v>
      </c>
      <c r="E324" s="234">
        <v>225000</v>
      </c>
      <c r="F324" s="234">
        <v>325000</v>
      </c>
      <c r="G324" s="234">
        <v>40000</v>
      </c>
      <c r="H324" s="234">
        <v>43000</v>
      </c>
      <c r="I324" s="234">
        <v>125000</v>
      </c>
      <c r="J324" s="234">
        <v>0</v>
      </c>
      <c r="K324" s="234">
        <f t="shared" si="12"/>
        <v>3258000</v>
      </c>
      <c r="L324"/>
      <c r="M324">
        <v>2019</v>
      </c>
      <c r="N324" s="234">
        <v>2718596</v>
      </c>
      <c r="O324" s="234">
        <v>235000</v>
      </c>
      <c r="P324" s="234">
        <v>275000</v>
      </c>
      <c r="Q324" s="234">
        <v>40000</v>
      </c>
      <c r="R324" s="234">
        <v>45000</v>
      </c>
      <c r="S324" s="234">
        <v>175000</v>
      </c>
      <c r="T324" s="234">
        <v>5404</v>
      </c>
      <c r="U324" s="234">
        <f t="shared" si="13"/>
        <v>3494000</v>
      </c>
      <c r="V324" s="234">
        <f t="shared" si="14"/>
        <v>3494000</v>
      </c>
    </row>
    <row r="325" spans="1:22" ht="12.75">
      <c r="A325" s="202" t="s">
        <v>761</v>
      </c>
      <c r="B325" s="203">
        <v>316</v>
      </c>
      <c r="C325">
        <v>2018</v>
      </c>
      <c r="D325" s="234">
        <v>2014109</v>
      </c>
      <c r="E325" s="234">
        <v>316000</v>
      </c>
      <c r="F325" s="234">
        <v>166160</v>
      </c>
      <c r="G325" s="234">
        <v>41227</v>
      </c>
      <c r="H325" s="234">
        <v>55710</v>
      </c>
      <c r="I325" s="234">
        <v>20000</v>
      </c>
      <c r="J325" s="234">
        <v>504563</v>
      </c>
      <c r="K325" s="234">
        <f t="shared" si="12"/>
        <v>3117769</v>
      </c>
      <c r="L325"/>
      <c r="M325">
        <v>2019</v>
      </c>
      <c r="N325" s="234">
        <v>2088452</v>
      </c>
      <c r="O325" s="234">
        <v>310000</v>
      </c>
      <c r="P325" s="234">
        <v>254923</v>
      </c>
      <c r="Q325" s="234">
        <v>5604</v>
      </c>
      <c r="R325" s="234">
        <v>53257</v>
      </c>
      <c r="S325" s="234">
        <v>60000</v>
      </c>
      <c r="T325" s="234">
        <v>375000</v>
      </c>
      <c r="U325" s="234">
        <f t="shared" si="13"/>
        <v>3147236</v>
      </c>
      <c r="V325" s="234">
        <f t="shared" si="14"/>
        <v>3147236</v>
      </c>
    </row>
    <row r="326" spans="1:22" ht="12.75">
      <c r="A326" s="202" t="s">
        <v>762</v>
      </c>
      <c r="B326" s="203">
        <v>317</v>
      </c>
      <c r="C326">
        <v>2018</v>
      </c>
      <c r="D326" s="234">
        <v>5000000</v>
      </c>
      <c r="E326" s="234">
        <v>700000</v>
      </c>
      <c r="F326" s="234">
        <v>300000</v>
      </c>
      <c r="G326" s="234">
        <v>76000</v>
      </c>
      <c r="H326" s="234">
        <v>470000</v>
      </c>
      <c r="I326" s="234">
        <v>350000</v>
      </c>
      <c r="J326" s="234">
        <v>50000</v>
      </c>
      <c r="K326" s="234">
        <f t="shared" si="12"/>
        <v>6946000</v>
      </c>
      <c r="L326"/>
      <c r="M326">
        <v>2019</v>
      </c>
      <c r="N326" s="234">
        <v>5000000</v>
      </c>
      <c r="O326" s="234">
        <v>700000</v>
      </c>
      <c r="P326" s="234">
        <v>250000</v>
      </c>
      <c r="Q326" s="234">
        <v>76000</v>
      </c>
      <c r="R326" s="234">
        <v>450000</v>
      </c>
      <c r="S326" s="234">
        <v>450000</v>
      </c>
      <c r="T326" s="234">
        <v>50000</v>
      </c>
      <c r="U326" s="234">
        <f t="shared" si="13"/>
        <v>6976000</v>
      </c>
      <c r="V326" s="234">
        <f t="shared" si="14"/>
        <v>6976000</v>
      </c>
    </row>
    <row r="327" spans="1:22" ht="12.75">
      <c r="A327" s="202" t="s">
        <v>763</v>
      </c>
      <c r="B327" s="203">
        <v>318</v>
      </c>
      <c r="C327">
        <v>2018</v>
      </c>
      <c r="D327" s="234">
        <v>500000</v>
      </c>
      <c r="E327" s="234">
        <v>345000</v>
      </c>
      <c r="F327" s="234">
        <v>115000</v>
      </c>
      <c r="G327" s="234">
        <v>10000</v>
      </c>
      <c r="H327" s="234">
        <v>45000</v>
      </c>
      <c r="I327" s="234">
        <v>19000</v>
      </c>
      <c r="J327" s="234">
        <v>60000</v>
      </c>
      <c r="K327" s="234">
        <f t="shared" si="12"/>
        <v>1094000</v>
      </c>
      <c r="L327"/>
      <c r="M327">
        <v>2019</v>
      </c>
      <c r="N327" s="234">
        <v>463305.78</v>
      </c>
      <c r="O327" s="234">
        <v>345000</v>
      </c>
      <c r="P327" s="234">
        <v>100000</v>
      </c>
      <c r="Q327" s="234">
        <v>10000</v>
      </c>
      <c r="R327" s="234">
        <v>45000</v>
      </c>
      <c r="S327" s="234">
        <v>76000</v>
      </c>
      <c r="T327" s="234">
        <v>58105</v>
      </c>
      <c r="U327" s="234">
        <f t="shared" si="13"/>
        <v>1097410.78</v>
      </c>
      <c r="V327" s="234">
        <f t="shared" si="14"/>
        <v>1097410.78</v>
      </c>
    </row>
    <row r="328" spans="1:22" ht="12.75">
      <c r="A328" s="202" t="s">
        <v>764</v>
      </c>
      <c r="B328" s="203">
        <v>319</v>
      </c>
      <c r="C328" s="238">
        <v>2017</v>
      </c>
      <c r="D328" s="239">
        <v>74653.37</v>
      </c>
      <c r="E328" s="239">
        <v>0</v>
      </c>
      <c r="F328" s="239">
        <v>19686.22</v>
      </c>
      <c r="G328" s="239">
        <v>18245.25</v>
      </c>
      <c r="H328" s="239">
        <v>25</v>
      </c>
      <c r="I328" s="239">
        <v>1675.92</v>
      </c>
      <c r="J328" s="239">
        <v>0</v>
      </c>
      <c r="K328" s="234">
        <f t="shared" si="12"/>
        <v>114285.76</v>
      </c>
      <c r="L328"/>
      <c r="M328">
        <v>2018</v>
      </c>
      <c r="N328" s="239">
        <v>79116</v>
      </c>
      <c r="O328" s="239">
        <v>0</v>
      </c>
      <c r="P328" s="239">
        <v>22646.29</v>
      </c>
      <c r="Q328" s="239">
        <v>18308.02</v>
      </c>
      <c r="R328" s="239">
        <v>0</v>
      </c>
      <c r="S328" s="239">
        <v>1869.72</v>
      </c>
      <c r="T328" s="239">
        <v>0</v>
      </c>
      <c r="U328" s="234">
        <f t="shared" si="13"/>
        <v>121940.03000000001</v>
      </c>
      <c r="V328" s="234">
        <f t="shared" si="14"/>
        <v>121940.03000000001</v>
      </c>
    </row>
    <row r="329" spans="1:22" ht="12.75">
      <c r="A329" s="202" t="s">
        <v>765</v>
      </c>
      <c r="B329" s="203">
        <v>320</v>
      </c>
      <c r="C329">
        <v>2018</v>
      </c>
      <c r="D329" s="234">
        <v>543000</v>
      </c>
      <c r="E329" s="234">
        <v>0</v>
      </c>
      <c r="F329" s="234">
        <v>42000</v>
      </c>
      <c r="G329" s="234">
        <v>11000</v>
      </c>
      <c r="H329" s="234">
        <v>18000</v>
      </c>
      <c r="I329" s="234">
        <v>1929</v>
      </c>
      <c r="J329" s="234">
        <v>0</v>
      </c>
      <c r="K329" s="234">
        <f t="shared" si="12"/>
        <v>615929</v>
      </c>
      <c r="L329"/>
      <c r="M329">
        <v>2019</v>
      </c>
      <c r="N329" s="234">
        <v>492361.85</v>
      </c>
      <c r="O329" s="234">
        <v>0</v>
      </c>
      <c r="P329" s="234">
        <v>50000</v>
      </c>
      <c r="Q329" s="234">
        <v>10348</v>
      </c>
      <c r="R329" s="234">
        <v>27093</v>
      </c>
      <c r="S329" s="234">
        <v>1934</v>
      </c>
      <c r="T329" s="234">
        <v>0</v>
      </c>
      <c r="U329" s="234">
        <f t="shared" si="13"/>
        <v>581736.85</v>
      </c>
      <c r="V329" s="234">
        <f t="shared" si="14"/>
        <v>581736.85</v>
      </c>
    </row>
    <row r="330" spans="1:22" ht="12.75">
      <c r="A330" s="202" t="s">
        <v>766</v>
      </c>
      <c r="B330" s="203">
        <v>321</v>
      </c>
      <c r="C330">
        <v>2018</v>
      </c>
      <c r="D330" s="234">
        <v>995000</v>
      </c>
      <c r="E330" s="234">
        <v>177000</v>
      </c>
      <c r="F330" s="234">
        <v>70000</v>
      </c>
      <c r="G330" s="234">
        <v>670000</v>
      </c>
      <c r="H330" s="234">
        <v>30000</v>
      </c>
      <c r="I330" s="234">
        <v>5000</v>
      </c>
      <c r="J330" s="234">
        <v>175000</v>
      </c>
      <c r="K330" s="234">
        <f t="shared" si="12"/>
        <v>2122000</v>
      </c>
      <c r="L330"/>
      <c r="M330">
        <v>2019</v>
      </c>
      <c r="N330" s="234">
        <v>1075500</v>
      </c>
      <c r="O330" s="234">
        <v>180000</v>
      </c>
      <c r="P330" s="234">
        <v>70000</v>
      </c>
      <c r="Q330" s="234">
        <v>680000</v>
      </c>
      <c r="R330" s="234">
        <v>24000</v>
      </c>
      <c r="S330" s="234">
        <v>15000</v>
      </c>
      <c r="T330" s="234">
        <v>196000</v>
      </c>
      <c r="U330" s="234">
        <f t="shared" si="13"/>
        <v>2240500</v>
      </c>
      <c r="V330" s="234">
        <f t="shared" si="14"/>
        <v>2240500</v>
      </c>
    </row>
    <row r="331" spans="1:22" ht="12.75">
      <c r="A331" s="202" t="s">
        <v>767</v>
      </c>
      <c r="B331" s="203">
        <v>322</v>
      </c>
      <c r="C331">
        <v>2018</v>
      </c>
      <c r="D331" s="234">
        <v>1628135</v>
      </c>
      <c r="E331" s="234">
        <v>50800</v>
      </c>
      <c r="F331" s="234">
        <v>143500</v>
      </c>
      <c r="G331" s="234">
        <v>0</v>
      </c>
      <c r="H331" s="234">
        <v>73000</v>
      </c>
      <c r="I331" s="234">
        <v>10000</v>
      </c>
      <c r="J331" s="234">
        <v>15000</v>
      </c>
      <c r="K331" s="234">
        <f aca="true" t="shared" si="15" ref="K331:K360">SUM(D331:J331)</f>
        <v>1920435</v>
      </c>
      <c r="L331"/>
      <c r="M331">
        <v>2019</v>
      </c>
      <c r="N331" s="234">
        <v>1760499.52</v>
      </c>
      <c r="O331" s="234">
        <v>100800</v>
      </c>
      <c r="P331" s="234">
        <v>150000</v>
      </c>
      <c r="Q331" s="234">
        <v>0</v>
      </c>
      <c r="R331" s="234">
        <v>73000</v>
      </c>
      <c r="S331" s="234">
        <v>30000</v>
      </c>
      <c r="T331" s="234">
        <v>25000</v>
      </c>
      <c r="U331" s="234">
        <f aca="true" t="shared" si="16" ref="U331:U360">SUM(N331:T331)</f>
        <v>2139299.52</v>
      </c>
      <c r="V331" s="234">
        <f aca="true" t="shared" si="17" ref="V331:V360">SUM(N331:T331)</f>
        <v>2139299.52</v>
      </c>
    </row>
    <row r="332" spans="1:22" ht="12.75">
      <c r="A332" s="202" t="s">
        <v>768</v>
      </c>
      <c r="B332" s="203">
        <v>323</v>
      </c>
      <c r="C332">
        <v>2018</v>
      </c>
      <c r="D332" s="234">
        <v>416500</v>
      </c>
      <c r="E332" s="234">
        <v>3000</v>
      </c>
      <c r="F332" s="234">
        <v>7500</v>
      </c>
      <c r="G332" s="234">
        <v>3600</v>
      </c>
      <c r="H332" s="234">
        <v>5000</v>
      </c>
      <c r="I332" s="234">
        <v>10000</v>
      </c>
      <c r="J332" s="234">
        <v>1000</v>
      </c>
      <c r="K332" s="234">
        <f t="shared" si="15"/>
        <v>446600</v>
      </c>
      <c r="L332"/>
      <c r="M332">
        <v>2019</v>
      </c>
      <c r="N332" s="234">
        <v>450000</v>
      </c>
      <c r="O332" s="234">
        <v>50000</v>
      </c>
      <c r="P332" s="234">
        <v>50000</v>
      </c>
      <c r="Q332" s="234">
        <v>24000</v>
      </c>
      <c r="R332" s="234">
        <v>5000</v>
      </c>
      <c r="S332" s="234">
        <v>20000</v>
      </c>
      <c r="T332" s="234">
        <v>1000</v>
      </c>
      <c r="U332" s="234">
        <f t="shared" si="16"/>
        <v>600000</v>
      </c>
      <c r="V332" s="234">
        <f t="shared" si="17"/>
        <v>600000</v>
      </c>
    </row>
    <row r="333" spans="1:22" ht="12.75">
      <c r="A333" s="202" t="s">
        <v>769</v>
      </c>
      <c r="B333" s="203">
        <v>324</v>
      </c>
      <c r="C333">
        <v>2018</v>
      </c>
      <c r="D333" s="234">
        <v>700000</v>
      </c>
      <c r="E333" s="234">
        <v>1500</v>
      </c>
      <c r="F333" s="234">
        <v>35000</v>
      </c>
      <c r="G333" s="234">
        <v>10000</v>
      </c>
      <c r="H333" s="234">
        <v>5600.2</v>
      </c>
      <c r="I333" s="234">
        <v>40000</v>
      </c>
      <c r="J333" s="234">
        <v>10000</v>
      </c>
      <c r="K333" s="234">
        <f t="shared" si="15"/>
        <v>802100.2</v>
      </c>
      <c r="L333"/>
      <c r="M333">
        <v>2019</v>
      </c>
      <c r="N333" s="234">
        <v>701400</v>
      </c>
      <c r="O333" s="234">
        <v>2032</v>
      </c>
      <c r="P333" s="234">
        <v>39000</v>
      </c>
      <c r="Q333" s="234">
        <v>5000</v>
      </c>
      <c r="R333" s="234">
        <v>10000</v>
      </c>
      <c r="S333" s="234">
        <v>40000</v>
      </c>
      <c r="T333" s="234">
        <v>10000</v>
      </c>
      <c r="U333" s="234">
        <f t="shared" si="16"/>
        <v>807432</v>
      </c>
      <c r="V333" s="234">
        <f t="shared" si="17"/>
        <v>807432</v>
      </c>
    </row>
    <row r="334" spans="1:22" ht="12.75">
      <c r="A334" s="202" t="s">
        <v>770</v>
      </c>
      <c r="B334" s="203">
        <v>325</v>
      </c>
      <c r="C334">
        <v>2018</v>
      </c>
      <c r="D334" s="234">
        <v>2650000</v>
      </c>
      <c r="E334" s="234">
        <v>1431000</v>
      </c>
      <c r="F334" s="234">
        <v>150000</v>
      </c>
      <c r="G334" s="234">
        <v>0</v>
      </c>
      <c r="H334" s="234">
        <v>90000</v>
      </c>
      <c r="I334" s="234">
        <v>175000</v>
      </c>
      <c r="J334" s="234">
        <v>325000</v>
      </c>
      <c r="K334" s="234">
        <f t="shared" si="15"/>
        <v>4821000</v>
      </c>
      <c r="L334"/>
      <c r="M334">
        <v>2019</v>
      </c>
      <c r="N334" s="234">
        <v>2850000</v>
      </c>
      <c r="O334" s="234">
        <v>1450000</v>
      </c>
      <c r="P334" s="234">
        <v>150000</v>
      </c>
      <c r="Q334" s="234">
        <v>0</v>
      </c>
      <c r="R334" s="234">
        <v>83000</v>
      </c>
      <c r="S334" s="234">
        <v>175000</v>
      </c>
      <c r="T334" s="234">
        <v>700000</v>
      </c>
      <c r="U334" s="234">
        <f t="shared" si="16"/>
        <v>5408000</v>
      </c>
      <c r="V334" s="234">
        <f t="shared" si="17"/>
        <v>5408000</v>
      </c>
    </row>
    <row r="335" spans="1:22" ht="12.75">
      <c r="A335" s="202" t="s">
        <v>771</v>
      </c>
      <c r="B335" s="203">
        <v>326</v>
      </c>
      <c r="C335" s="236">
        <v>2018</v>
      </c>
      <c r="D335" s="234">
        <v>224000</v>
      </c>
      <c r="E335" s="234">
        <v>39500</v>
      </c>
      <c r="F335" s="234">
        <v>30000</v>
      </c>
      <c r="G335" s="234">
        <v>0</v>
      </c>
      <c r="H335" s="234">
        <v>3000</v>
      </c>
      <c r="I335" s="234">
        <v>1000</v>
      </c>
      <c r="J335" s="234">
        <v>0</v>
      </c>
      <c r="K335" s="234">
        <f t="shared" si="15"/>
        <v>297500</v>
      </c>
      <c r="L335"/>
      <c r="M335">
        <v>2019</v>
      </c>
      <c r="N335" s="234">
        <v>214000</v>
      </c>
      <c r="O335" s="234">
        <v>39500</v>
      </c>
      <c r="P335" s="234">
        <v>22000</v>
      </c>
      <c r="Q335" s="234">
        <v>0</v>
      </c>
      <c r="R335" s="234">
        <v>4000</v>
      </c>
      <c r="S335" s="234">
        <v>1000</v>
      </c>
      <c r="T335" s="234">
        <v>0</v>
      </c>
      <c r="U335" s="234">
        <f t="shared" si="16"/>
        <v>280500</v>
      </c>
      <c r="V335" s="234">
        <f t="shared" si="17"/>
        <v>280500</v>
      </c>
    </row>
    <row r="336" spans="1:22" ht="12.75">
      <c r="A336" s="202" t="s">
        <v>772</v>
      </c>
      <c r="B336" s="203">
        <v>327</v>
      </c>
      <c r="C336" s="236">
        <v>2018</v>
      </c>
      <c r="D336" s="234">
        <v>585000</v>
      </c>
      <c r="E336" s="234">
        <v>0</v>
      </c>
      <c r="F336" s="234">
        <v>70000</v>
      </c>
      <c r="G336" s="234">
        <v>1600</v>
      </c>
      <c r="H336" s="234">
        <v>3500</v>
      </c>
      <c r="I336" s="234">
        <v>10000</v>
      </c>
      <c r="J336" s="234">
        <v>179037</v>
      </c>
      <c r="K336" s="234">
        <f t="shared" si="15"/>
        <v>849137</v>
      </c>
      <c r="L336"/>
      <c r="M336">
        <v>2019</v>
      </c>
      <c r="N336" s="234">
        <v>560000</v>
      </c>
      <c r="O336" s="234">
        <v>0</v>
      </c>
      <c r="P336" s="234">
        <v>65000</v>
      </c>
      <c r="Q336" s="234">
        <v>1600</v>
      </c>
      <c r="R336" s="234">
        <v>3200</v>
      </c>
      <c r="S336" s="234">
        <v>22000</v>
      </c>
      <c r="T336" s="234">
        <v>186850</v>
      </c>
      <c r="U336" s="234">
        <f t="shared" si="16"/>
        <v>838650</v>
      </c>
      <c r="V336" s="234">
        <f t="shared" si="17"/>
        <v>838650</v>
      </c>
    </row>
    <row r="337" spans="1:22" ht="12.75">
      <c r="A337" s="202" t="s">
        <v>773</v>
      </c>
      <c r="B337" s="203">
        <v>328</v>
      </c>
      <c r="C337">
        <v>2018</v>
      </c>
      <c r="D337" s="234">
        <v>3251625.26</v>
      </c>
      <c r="E337" s="234">
        <v>1900000</v>
      </c>
      <c r="F337" s="234">
        <v>175000</v>
      </c>
      <c r="G337" s="234">
        <v>60000</v>
      </c>
      <c r="H337" s="234">
        <v>100000</v>
      </c>
      <c r="I337" s="234">
        <v>75000</v>
      </c>
      <c r="J337" s="234">
        <v>214000</v>
      </c>
      <c r="K337" s="234">
        <f t="shared" si="15"/>
        <v>5775625.26</v>
      </c>
      <c r="L337"/>
      <c r="M337">
        <v>2019</v>
      </c>
      <c r="N337" s="234">
        <v>3314068.6</v>
      </c>
      <c r="O337" s="234">
        <v>1850000</v>
      </c>
      <c r="P337" s="234">
        <v>200000</v>
      </c>
      <c r="Q337" s="234">
        <v>60000</v>
      </c>
      <c r="R337" s="234">
        <v>100000</v>
      </c>
      <c r="S337" s="234">
        <v>300000</v>
      </c>
      <c r="T337" s="234">
        <v>154000</v>
      </c>
      <c r="U337" s="234">
        <f t="shared" si="16"/>
        <v>5978068.6</v>
      </c>
      <c r="V337" s="234">
        <f t="shared" si="17"/>
        <v>5978068.6</v>
      </c>
    </row>
    <row r="338" spans="1:22" ht="12.75">
      <c r="A338" s="202" t="s">
        <v>774</v>
      </c>
      <c r="B338" s="203">
        <v>329</v>
      </c>
      <c r="C338">
        <v>2018</v>
      </c>
      <c r="D338" s="234">
        <v>4596702</v>
      </c>
      <c r="E338" s="234">
        <v>470400</v>
      </c>
      <c r="F338" s="234">
        <v>600000</v>
      </c>
      <c r="G338" s="234">
        <v>550000</v>
      </c>
      <c r="H338" s="234">
        <v>225000</v>
      </c>
      <c r="I338" s="234">
        <v>150000</v>
      </c>
      <c r="J338" s="234">
        <v>4560000</v>
      </c>
      <c r="K338" s="234">
        <f t="shared" si="15"/>
        <v>11152102</v>
      </c>
      <c r="L338"/>
      <c r="M338">
        <v>2019</v>
      </c>
      <c r="N338" s="234">
        <v>4750000</v>
      </c>
      <c r="O338" s="234">
        <v>775000</v>
      </c>
      <c r="P338" s="234">
        <v>500000</v>
      </c>
      <c r="Q338" s="234">
        <v>550000</v>
      </c>
      <c r="R338" s="234">
        <v>230625</v>
      </c>
      <c r="S338" s="234">
        <v>190000</v>
      </c>
      <c r="T338" s="234">
        <v>4375000</v>
      </c>
      <c r="U338" s="234">
        <f t="shared" si="16"/>
        <v>11370625</v>
      </c>
      <c r="V338" s="234">
        <f t="shared" si="17"/>
        <v>11370625</v>
      </c>
    </row>
    <row r="339" spans="1:22" ht="12.75">
      <c r="A339" s="202" t="s">
        <v>775</v>
      </c>
      <c r="B339" s="203">
        <v>330</v>
      </c>
      <c r="C339">
        <v>2018</v>
      </c>
      <c r="D339" s="234">
        <v>3514696.31</v>
      </c>
      <c r="E339" s="234">
        <v>1168000</v>
      </c>
      <c r="F339" s="234">
        <v>188000</v>
      </c>
      <c r="G339" s="234">
        <v>64000</v>
      </c>
      <c r="H339" s="234">
        <v>53000</v>
      </c>
      <c r="I339" s="234">
        <v>65000</v>
      </c>
      <c r="J339" s="234">
        <v>1842035.12</v>
      </c>
      <c r="K339" s="234">
        <f t="shared" si="15"/>
        <v>6894731.430000001</v>
      </c>
      <c r="L339"/>
      <c r="M339">
        <v>2019</v>
      </c>
      <c r="N339" s="234">
        <v>3626450</v>
      </c>
      <c r="O339" s="234">
        <v>1170000</v>
      </c>
      <c r="P339" s="234">
        <v>170000</v>
      </c>
      <c r="Q339" s="234">
        <v>65000</v>
      </c>
      <c r="R339" s="234">
        <v>40000</v>
      </c>
      <c r="S339" s="234">
        <v>120000</v>
      </c>
      <c r="T339" s="234">
        <v>1852250.64</v>
      </c>
      <c r="U339" s="234">
        <f t="shared" si="16"/>
        <v>7043700.64</v>
      </c>
      <c r="V339" s="234">
        <f t="shared" si="17"/>
        <v>7043700.64</v>
      </c>
    </row>
    <row r="340" spans="1:22" ht="12.75">
      <c r="A340" s="202" t="s">
        <v>776</v>
      </c>
      <c r="B340" s="203">
        <v>331</v>
      </c>
      <c r="C340">
        <v>2018</v>
      </c>
      <c r="D340" s="234">
        <v>250000</v>
      </c>
      <c r="E340" s="234">
        <v>0</v>
      </c>
      <c r="F340" s="234">
        <v>34600</v>
      </c>
      <c r="G340" s="234">
        <v>17000</v>
      </c>
      <c r="H340" s="234">
        <v>1200</v>
      </c>
      <c r="I340" s="234">
        <v>3000</v>
      </c>
      <c r="J340" s="234">
        <v>5000</v>
      </c>
      <c r="K340" s="234">
        <f t="shared" si="15"/>
        <v>310800</v>
      </c>
      <c r="L340"/>
      <c r="M340">
        <v>2019</v>
      </c>
      <c r="N340" s="234">
        <v>250000</v>
      </c>
      <c r="O340" s="234">
        <v>0</v>
      </c>
      <c r="P340" s="234">
        <v>35000</v>
      </c>
      <c r="Q340" s="234">
        <v>16000</v>
      </c>
      <c r="R340" s="234">
        <v>1200</v>
      </c>
      <c r="S340" s="234">
        <v>3600</v>
      </c>
      <c r="T340" s="234">
        <v>5000</v>
      </c>
      <c r="U340" s="234">
        <f t="shared" si="16"/>
        <v>310800</v>
      </c>
      <c r="V340" s="234">
        <f t="shared" si="17"/>
        <v>310800</v>
      </c>
    </row>
    <row r="341" spans="1:22" ht="12.75">
      <c r="A341" s="202" t="s">
        <v>777</v>
      </c>
      <c r="B341" s="203">
        <v>332</v>
      </c>
      <c r="C341">
        <v>2018</v>
      </c>
      <c r="D341" s="234">
        <v>1202134.41</v>
      </c>
      <c r="E341" s="234">
        <v>0</v>
      </c>
      <c r="F341" s="234">
        <v>110000</v>
      </c>
      <c r="G341" s="234">
        <v>58000</v>
      </c>
      <c r="H341" s="234">
        <v>50000</v>
      </c>
      <c r="I341" s="234">
        <v>7000</v>
      </c>
      <c r="J341" s="234">
        <v>35000</v>
      </c>
      <c r="K341" s="234">
        <f t="shared" si="15"/>
        <v>1462134.41</v>
      </c>
      <c r="L341"/>
      <c r="M341">
        <v>2019</v>
      </c>
      <c r="N341" s="234">
        <v>1258783</v>
      </c>
      <c r="O341" s="234">
        <v>0</v>
      </c>
      <c r="P341" s="234">
        <v>120000</v>
      </c>
      <c r="Q341" s="234">
        <v>58000</v>
      </c>
      <c r="R341" s="234">
        <v>50000</v>
      </c>
      <c r="S341" s="234">
        <v>10000</v>
      </c>
      <c r="T341" s="234">
        <v>46217</v>
      </c>
      <c r="U341" s="234">
        <f t="shared" si="16"/>
        <v>1543000</v>
      </c>
      <c r="V341" s="234">
        <f t="shared" si="17"/>
        <v>1543000</v>
      </c>
    </row>
    <row r="342" spans="1:22" ht="12.75">
      <c r="A342" s="202" t="s">
        <v>778</v>
      </c>
      <c r="B342" s="203">
        <v>333</v>
      </c>
      <c r="C342">
        <v>2018</v>
      </c>
      <c r="D342" s="234">
        <v>2544000</v>
      </c>
      <c r="E342" s="234">
        <v>0</v>
      </c>
      <c r="F342" s="234">
        <v>140000</v>
      </c>
      <c r="G342" s="234">
        <v>37714</v>
      </c>
      <c r="H342" s="234">
        <v>95000</v>
      </c>
      <c r="I342" s="234">
        <v>100000</v>
      </c>
      <c r="J342" s="234">
        <v>0</v>
      </c>
      <c r="K342" s="234">
        <f t="shared" si="15"/>
        <v>2916714</v>
      </c>
      <c r="L342"/>
      <c r="M342">
        <v>2019</v>
      </c>
      <c r="N342" s="234">
        <v>2735000</v>
      </c>
      <c r="O342" s="234">
        <v>0</v>
      </c>
      <c r="P342" s="234">
        <v>150000</v>
      </c>
      <c r="Q342" s="234">
        <v>38657</v>
      </c>
      <c r="R342" s="234">
        <v>95000</v>
      </c>
      <c r="S342" s="234">
        <v>200000</v>
      </c>
      <c r="T342" s="234">
        <v>159479</v>
      </c>
      <c r="U342" s="234">
        <f t="shared" si="16"/>
        <v>3378136</v>
      </c>
      <c r="V342" s="234">
        <f t="shared" si="17"/>
        <v>3378136</v>
      </c>
    </row>
    <row r="343" spans="1:22" ht="12.75">
      <c r="A343" s="202" t="s">
        <v>779</v>
      </c>
      <c r="B343" s="203">
        <v>334</v>
      </c>
      <c r="C343">
        <v>2018</v>
      </c>
      <c r="D343" s="234">
        <v>2600000</v>
      </c>
      <c r="E343" s="234">
        <v>370000</v>
      </c>
      <c r="F343" s="234">
        <v>240000</v>
      </c>
      <c r="G343" s="234">
        <v>15700</v>
      </c>
      <c r="H343" s="234">
        <v>85912</v>
      </c>
      <c r="I343" s="234">
        <v>10000</v>
      </c>
      <c r="J343" s="234">
        <v>170000</v>
      </c>
      <c r="K343" s="234">
        <f t="shared" si="15"/>
        <v>3491612</v>
      </c>
      <c r="L343"/>
      <c r="M343">
        <v>2019</v>
      </c>
      <c r="N343" s="234">
        <v>2635960</v>
      </c>
      <c r="O343" s="234">
        <v>350000</v>
      </c>
      <c r="P343" s="234">
        <v>250000</v>
      </c>
      <c r="Q343" s="234">
        <v>16000</v>
      </c>
      <c r="R343" s="234">
        <v>90000</v>
      </c>
      <c r="S343" s="234">
        <v>10000</v>
      </c>
      <c r="T343" s="234">
        <v>250000</v>
      </c>
      <c r="U343" s="234">
        <f t="shared" si="16"/>
        <v>3601960</v>
      </c>
      <c r="V343" s="234">
        <f t="shared" si="17"/>
        <v>3601960</v>
      </c>
    </row>
    <row r="344" spans="1:22" ht="12.75">
      <c r="A344" s="202" t="s">
        <v>780</v>
      </c>
      <c r="B344" s="203">
        <v>335</v>
      </c>
      <c r="C344">
        <v>2018</v>
      </c>
      <c r="D344" s="234">
        <v>2673415</v>
      </c>
      <c r="E344" s="234">
        <v>5000</v>
      </c>
      <c r="F344" s="234">
        <v>90000</v>
      </c>
      <c r="G344" s="234">
        <v>0</v>
      </c>
      <c r="H344" s="234">
        <v>10000</v>
      </c>
      <c r="I344" s="234">
        <v>35000</v>
      </c>
      <c r="J344" s="234">
        <v>160000</v>
      </c>
      <c r="K344" s="234">
        <f t="shared" si="15"/>
        <v>2973415</v>
      </c>
      <c r="L344"/>
      <c r="M344">
        <v>2019</v>
      </c>
      <c r="N344" s="234">
        <v>2673415</v>
      </c>
      <c r="O344" s="234">
        <v>0</v>
      </c>
      <c r="P344" s="234">
        <v>90000</v>
      </c>
      <c r="Q344" s="234">
        <v>0</v>
      </c>
      <c r="R344" s="234">
        <v>10000</v>
      </c>
      <c r="S344" s="234">
        <v>40500</v>
      </c>
      <c r="T344" s="234">
        <v>35000</v>
      </c>
      <c r="U344" s="234">
        <f t="shared" si="16"/>
        <v>2848915</v>
      </c>
      <c r="V344" s="234">
        <f t="shared" si="17"/>
        <v>2848915</v>
      </c>
    </row>
    <row r="345" spans="1:22" ht="12.75">
      <c r="A345" s="202" t="s">
        <v>781</v>
      </c>
      <c r="B345" s="203">
        <v>336</v>
      </c>
      <c r="C345">
        <v>2018</v>
      </c>
      <c r="D345" s="234">
        <v>6149600</v>
      </c>
      <c r="E345" s="234">
        <v>651500</v>
      </c>
      <c r="F345" s="234">
        <v>597500</v>
      </c>
      <c r="G345" s="234">
        <v>700000</v>
      </c>
      <c r="H345" s="234">
        <v>103500</v>
      </c>
      <c r="I345" s="234">
        <v>70000</v>
      </c>
      <c r="J345" s="234">
        <v>575000</v>
      </c>
      <c r="K345" s="234">
        <f t="shared" si="15"/>
        <v>8847100</v>
      </c>
      <c r="L345"/>
      <c r="M345">
        <v>2019</v>
      </c>
      <c r="N345" s="234">
        <v>7219135</v>
      </c>
      <c r="O345" s="234">
        <v>749000</v>
      </c>
      <c r="P345" s="234">
        <v>712500</v>
      </c>
      <c r="Q345" s="234">
        <v>725000</v>
      </c>
      <c r="R345" s="234">
        <v>102000</v>
      </c>
      <c r="S345" s="234">
        <v>80000</v>
      </c>
      <c r="T345" s="234">
        <v>690000</v>
      </c>
      <c r="U345" s="234">
        <f t="shared" si="16"/>
        <v>10277635</v>
      </c>
      <c r="V345" s="234">
        <f t="shared" si="17"/>
        <v>10277635</v>
      </c>
    </row>
    <row r="346" spans="1:22" ht="12.75">
      <c r="A346" s="202" t="s">
        <v>782</v>
      </c>
      <c r="B346" s="203">
        <v>337</v>
      </c>
      <c r="C346">
        <v>2018</v>
      </c>
      <c r="D346" s="234">
        <v>250000</v>
      </c>
      <c r="E346" s="234">
        <v>23000</v>
      </c>
      <c r="F346" s="234">
        <v>18000</v>
      </c>
      <c r="G346" s="234">
        <v>0</v>
      </c>
      <c r="H346" s="234">
        <v>15000</v>
      </c>
      <c r="I346" s="234">
        <v>5000</v>
      </c>
      <c r="J346" s="234">
        <v>0</v>
      </c>
      <c r="K346" s="234">
        <f t="shared" si="15"/>
        <v>311000</v>
      </c>
      <c r="L346"/>
      <c r="M346">
        <v>2019</v>
      </c>
      <c r="N346" s="234">
        <v>250000</v>
      </c>
      <c r="O346" s="234">
        <v>22000</v>
      </c>
      <c r="P346" s="234">
        <v>18000</v>
      </c>
      <c r="Q346" s="234">
        <v>0</v>
      </c>
      <c r="R346" s="234">
        <v>15000</v>
      </c>
      <c r="S346" s="234">
        <v>5000</v>
      </c>
      <c r="T346" s="234">
        <v>0</v>
      </c>
      <c r="U346" s="234">
        <f t="shared" si="16"/>
        <v>310000</v>
      </c>
      <c r="V346" s="234">
        <f t="shared" si="17"/>
        <v>310000</v>
      </c>
    </row>
    <row r="347" spans="1:22" ht="12.75">
      <c r="A347" s="202" t="s">
        <v>783</v>
      </c>
      <c r="B347" s="203">
        <v>338</v>
      </c>
      <c r="C347">
        <v>2018</v>
      </c>
      <c r="D347" s="234">
        <v>1915000</v>
      </c>
      <c r="E347" s="234">
        <v>165000</v>
      </c>
      <c r="F347" s="234">
        <v>137000</v>
      </c>
      <c r="G347" s="234">
        <v>0</v>
      </c>
      <c r="H347" s="234">
        <v>0</v>
      </c>
      <c r="I347" s="234">
        <v>6500</v>
      </c>
      <c r="J347" s="234">
        <v>0</v>
      </c>
      <c r="K347" s="234">
        <f t="shared" si="15"/>
        <v>2223500</v>
      </c>
      <c r="L347"/>
      <c r="M347">
        <v>2019</v>
      </c>
      <c r="N347" s="234">
        <v>2067000</v>
      </c>
      <c r="O347" s="234">
        <v>165000</v>
      </c>
      <c r="P347" s="234">
        <v>170000</v>
      </c>
      <c r="Q347" s="234">
        <v>0</v>
      </c>
      <c r="R347" s="234">
        <v>0</v>
      </c>
      <c r="S347" s="234">
        <v>14000</v>
      </c>
      <c r="T347" s="234">
        <v>19000</v>
      </c>
      <c r="U347" s="234">
        <f t="shared" si="16"/>
        <v>2435000</v>
      </c>
      <c r="V347" s="234">
        <f t="shared" si="17"/>
        <v>2435000</v>
      </c>
    </row>
    <row r="348" spans="1:22" ht="12.75">
      <c r="A348" s="202" t="s">
        <v>784</v>
      </c>
      <c r="B348" s="203">
        <v>339</v>
      </c>
      <c r="C348">
        <v>2018</v>
      </c>
      <c r="D348" s="234">
        <v>2124045</v>
      </c>
      <c r="E348" s="234">
        <v>13200</v>
      </c>
      <c r="F348" s="234">
        <v>240000</v>
      </c>
      <c r="G348" s="234">
        <v>2500</v>
      </c>
      <c r="H348" s="234">
        <v>28000</v>
      </c>
      <c r="I348" s="234">
        <v>40000</v>
      </c>
      <c r="J348" s="234">
        <v>1846.4</v>
      </c>
      <c r="K348" s="234">
        <f t="shared" si="15"/>
        <v>2449591.4</v>
      </c>
      <c r="L348"/>
      <c r="M348">
        <v>2019</v>
      </c>
      <c r="N348" s="234">
        <v>2219468</v>
      </c>
      <c r="O348" s="234">
        <v>14300</v>
      </c>
      <c r="P348" s="234">
        <v>230000</v>
      </c>
      <c r="Q348" s="234">
        <v>2500</v>
      </c>
      <c r="R348" s="234">
        <v>24000</v>
      </c>
      <c r="S348" s="234">
        <v>50000</v>
      </c>
      <c r="T348" s="234">
        <v>2500</v>
      </c>
      <c r="U348" s="234">
        <f t="shared" si="16"/>
        <v>2542768</v>
      </c>
      <c r="V348" s="234">
        <f t="shared" si="17"/>
        <v>2542768</v>
      </c>
    </row>
    <row r="349" spans="1:22" ht="12.75">
      <c r="A349" s="202" t="s">
        <v>785</v>
      </c>
      <c r="B349" s="203">
        <v>340</v>
      </c>
      <c r="C349">
        <v>2018</v>
      </c>
      <c r="D349" s="234">
        <v>290000</v>
      </c>
      <c r="E349" s="234">
        <v>0</v>
      </c>
      <c r="F349" s="234">
        <v>17000</v>
      </c>
      <c r="G349" s="234">
        <v>20000</v>
      </c>
      <c r="H349" s="234">
        <v>10000</v>
      </c>
      <c r="I349" s="234">
        <v>3000</v>
      </c>
      <c r="J349" s="234">
        <v>15000</v>
      </c>
      <c r="K349" s="234">
        <f t="shared" si="15"/>
        <v>355000</v>
      </c>
      <c r="L349"/>
      <c r="M349">
        <v>2019</v>
      </c>
      <c r="N349" s="234">
        <v>295000</v>
      </c>
      <c r="O349" s="234">
        <v>0</v>
      </c>
      <c r="P349" s="234">
        <v>20000</v>
      </c>
      <c r="Q349" s="234">
        <v>20000</v>
      </c>
      <c r="R349" s="234">
        <v>7000</v>
      </c>
      <c r="S349" s="234">
        <v>5000</v>
      </c>
      <c r="T349" s="234">
        <v>14000</v>
      </c>
      <c r="U349" s="234">
        <f t="shared" si="16"/>
        <v>361000</v>
      </c>
      <c r="V349" s="234">
        <f t="shared" si="17"/>
        <v>361000</v>
      </c>
    </row>
    <row r="350" spans="1:22" ht="12.75">
      <c r="A350" s="202" t="s">
        <v>786</v>
      </c>
      <c r="B350" s="203">
        <v>341</v>
      </c>
      <c r="C350">
        <v>2018</v>
      </c>
      <c r="D350" s="234">
        <v>655000</v>
      </c>
      <c r="E350" s="234">
        <v>575000</v>
      </c>
      <c r="F350" s="234">
        <v>35000</v>
      </c>
      <c r="G350" s="234">
        <v>44700</v>
      </c>
      <c r="H350" s="234">
        <v>45000</v>
      </c>
      <c r="I350" s="234">
        <v>45000</v>
      </c>
      <c r="J350" s="234">
        <v>0</v>
      </c>
      <c r="K350" s="234">
        <f t="shared" si="15"/>
        <v>1399700</v>
      </c>
      <c r="L350"/>
      <c r="M350">
        <v>2019</v>
      </c>
      <c r="N350" s="234">
        <v>660000</v>
      </c>
      <c r="O350" s="234">
        <v>575000</v>
      </c>
      <c r="P350" s="234">
        <v>30000</v>
      </c>
      <c r="Q350" s="234">
        <v>76360</v>
      </c>
      <c r="R350" s="234">
        <v>35000</v>
      </c>
      <c r="S350" s="234">
        <v>60000</v>
      </c>
      <c r="T350" s="234">
        <v>0</v>
      </c>
      <c r="U350" s="234">
        <f t="shared" si="16"/>
        <v>1436360</v>
      </c>
      <c r="V350" s="234">
        <f t="shared" si="17"/>
        <v>1436360</v>
      </c>
    </row>
    <row r="351" spans="1:22" ht="12.75">
      <c r="A351" s="202" t="s">
        <v>787</v>
      </c>
      <c r="B351" s="203">
        <v>342</v>
      </c>
      <c r="C351">
        <v>2018</v>
      </c>
      <c r="D351" s="234">
        <v>4234915</v>
      </c>
      <c r="E351" s="234">
        <v>350000</v>
      </c>
      <c r="F351" s="234">
        <v>500000</v>
      </c>
      <c r="G351" s="234">
        <v>750000</v>
      </c>
      <c r="H351" s="234">
        <v>90000</v>
      </c>
      <c r="I351" s="234">
        <v>200000</v>
      </c>
      <c r="J351" s="234">
        <v>0</v>
      </c>
      <c r="K351" s="234">
        <f t="shared" si="15"/>
        <v>6124915</v>
      </c>
      <c r="L351"/>
      <c r="M351">
        <v>2019</v>
      </c>
      <c r="N351" s="234">
        <v>3830503</v>
      </c>
      <c r="O351" s="234">
        <v>320000</v>
      </c>
      <c r="P351" s="234">
        <v>450000</v>
      </c>
      <c r="Q351" s="234">
        <v>700000</v>
      </c>
      <c r="R351" s="234">
        <v>90000</v>
      </c>
      <c r="S351" s="234">
        <v>300000</v>
      </c>
      <c r="T351" s="234">
        <v>107497</v>
      </c>
      <c r="U351" s="234">
        <f t="shared" si="16"/>
        <v>5798000</v>
      </c>
      <c r="V351" s="234">
        <f t="shared" si="17"/>
        <v>5798000</v>
      </c>
    </row>
    <row r="352" spans="1:22" ht="12.75">
      <c r="A352" s="202" t="s">
        <v>788</v>
      </c>
      <c r="B352" s="203">
        <v>343</v>
      </c>
      <c r="C352">
        <v>2018</v>
      </c>
      <c r="D352" s="234">
        <v>1161000</v>
      </c>
      <c r="E352" s="234">
        <v>80500</v>
      </c>
      <c r="F352" s="234">
        <v>284000</v>
      </c>
      <c r="G352" s="234">
        <v>50500</v>
      </c>
      <c r="H352" s="234">
        <v>19500</v>
      </c>
      <c r="I352" s="234">
        <v>6795</v>
      </c>
      <c r="J352" s="234">
        <v>414400</v>
      </c>
      <c r="K352" s="234">
        <f t="shared" si="15"/>
        <v>2016695</v>
      </c>
      <c r="L352"/>
      <c r="M352">
        <v>2019</v>
      </c>
      <c r="N352" s="234">
        <v>1175000</v>
      </c>
      <c r="O352" s="234">
        <v>86200</v>
      </c>
      <c r="P352" s="234">
        <v>263000</v>
      </c>
      <c r="Q352" s="234">
        <v>52000</v>
      </c>
      <c r="R352" s="234">
        <v>22500</v>
      </c>
      <c r="S352" s="234">
        <v>20000</v>
      </c>
      <c r="T352" s="234">
        <v>336830</v>
      </c>
      <c r="U352" s="234">
        <f t="shared" si="16"/>
        <v>1955530</v>
      </c>
      <c r="V352" s="234">
        <f t="shared" si="17"/>
        <v>1955530</v>
      </c>
    </row>
    <row r="353" spans="1:22" ht="12.75">
      <c r="A353" s="202" t="s">
        <v>789</v>
      </c>
      <c r="B353" s="203">
        <v>344</v>
      </c>
      <c r="C353">
        <v>2018</v>
      </c>
      <c r="D353" s="234">
        <v>3600000</v>
      </c>
      <c r="E353" s="234">
        <v>165000</v>
      </c>
      <c r="F353" s="234">
        <v>270000</v>
      </c>
      <c r="G353" s="234">
        <v>89000</v>
      </c>
      <c r="H353" s="234">
        <v>33000</v>
      </c>
      <c r="I353" s="234">
        <v>20000</v>
      </c>
      <c r="J353" s="234">
        <v>50000</v>
      </c>
      <c r="K353" s="234">
        <f t="shared" si="15"/>
        <v>4227000</v>
      </c>
      <c r="L353"/>
      <c r="M353">
        <v>2019</v>
      </c>
      <c r="N353" s="234">
        <v>3775000</v>
      </c>
      <c r="O353" s="234">
        <v>190000</v>
      </c>
      <c r="P353" s="234">
        <v>300000</v>
      </c>
      <c r="Q353" s="234">
        <v>50000</v>
      </c>
      <c r="R353" s="234">
        <v>31000</v>
      </c>
      <c r="S353" s="234">
        <v>70000</v>
      </c>
      <c r="T353" s="234">
        <v>100000</v>
      </c>
      <c r="U353" s="234">
        <f t="shared" si="16"/>
        <v>4516000</v>
      </c>
      <c r="V353" s="234">
        <f t="shared" si="17"/>
        <v>4516000</v>
      </c>
    </row>
    <row r="354" spans="1:22" ht="12.75">
      <c r="A354" s="202" t="s">
        <v>790</v>
      </c>
      <c r="B354" s="203">
        <v>345</v>
      </c>
      <c r="C354" s="236">
        <v>2018</v>
      </c>
      <c r="D354" s="234">
        <v>135235.65</v>
      </c>
      <c r="E354" s="234">
        <v>0</v>
      </c>
      <c r="F354" s="234">
        <v>12500</v>
      </c>
      <c r="G354" s="234">
        <v>5000</v>
      </c>
      <c r="H354" s="234">
        <v>4000</v>
      </c>
      <c r="I354" s="234">
        <v>1000</v>
      </c>
      <c r="J354" s="234">
        <v>0</v>
      </c>
      <c r="K354" s="234">
        <f t="shared" si="15"/>
        <v>157735.65</v>
      </c>
      <c r="L354"/>
      <c r="M354">
        <v>2019</v>
      </c>
      <c r="N354" s="234">
        <v>143000</v>
      </c>
      <c r="O354" s="234">
        <v>0</v>
      </c>
      <c r="P354" s="234">
        <v>3500</v>
      </c>
      <c r="Q354" s="234">
        <v>9500</v>
      </c>
      <c r="R354" s="234">
        <v>4000</v>
      </c>
      <c r="S354" s="234">
        <v>2500</v>
      </c>
      <c r="T354" s="234">
        <v>4000</v>
      </c>
      <c r="U354" s="234">
        <f t="shared" si="16"/>
        <v>166500</v>
      </c>
      <c r="V354" s="234">
        <f t="shared" si="17"/>
        <v>166500</v>
      </c>
    </row>
    <row r="355" spans="1:22" ht="12.75">
      <c r="A355" s="202" t="s">
        <v>791</v>
      </c>
      <c r="B355" s="203">
        <v>346</v>
      </c>
      <c r="C355">
        <v>2018</v>
      </c>
      <c r="D355" s="237">
        <v>1997306</v>
      </c>
      <c r="E355" s="237">
        <v>275000</v>
      </c>
      <c r="F355" s="237">
        <v>236000</v>
      </c>
      <c r="G355" s="237">
        <v>0</v>
      </c>
      <c r="H355" s="237">
        <v>118500</v>
      </c>
      <c r="I355" s="237">
        <v>85000</v>
      </c>
      <c r="J355" s="237">
        <v>1897781</v>
      </c>
      <c r="K355" s="234">
        <f t="shared" si="15"/>
        <v>4609587</v>
      </c>
      <c r="L355"/>
      <c r="M355">
        <v>2019</v>
      </c>
      <c r="N355" s="237">
        <v>2123975</v>
      </c>
      <c r="O355" s="237">
        <v>270000</v>
      </c>
      <c r="P355" s="237">
        <v>186000</v>
      </c>
      <c r="Q355" s="237">
        <v>1689214</v>
      </c>
      <c r="R355" s="237">
        <v>314000</v>
      </c>
      <c r="S355" s="237">
        <v>65000</v>
      </c>
      <c r="T355" s="237">
        <v>153000</v>
      </c>
      <c r="U355" s="234">
        <f t="shared" si="16"/>
        <v>4801189</v>
      </c>
      <c r="V355" s="234">
        <f t="shared" si="17"/>
        <v>4801189</v>
      </c>
    </row>
    <row r="356" spans="1:22" ht="12.75">
      <c r="A356" s="202" t="s">
        <v>792</v>
      </c>
      <c r="B356" s="203">
        <v>347</v>
      </c>
      <c r="C356">
        <v>2018</v>
      </c>
      <c r="D356" s="234">
        <v>6500000</v>
      </c>
      <c r="E356" s="234">
        <v>3800000</v>
      </c>
      <c r="F356" s="234">
        <v>450000</v>
      </c>
      <c r="G356" s="234">
        <v>0</v>
      </c>
      <c r="H356" s="234">
        <v>100000</v>
      </c>
      <c r="I356" s="234">
        <v>450000</v>
      </c>
      <c r="J356" s="234">
        <v>400000</v>
      </c>
      <c r="K356" s="234">
        <f t="shared" si="15"/>
        <v>11700000</v>
      </c>
      <c r="L356"/>
      <c r="M356">
        <v>2019</v>
      </c>
      <c r="N356" s="234">
        <v>6500000</v>
      </c>
      <c r="O356" s="234">
        <v>3900000</v>
      </c>
      <c r="P356" s="234">
        <v>465000</v>
      </c>
      <c r="Q356" s="234">
        <v>0</v>
      </c>
      <c r="R356" s="234">
        <v>96999.61</v>
      </c>
      <c r="S356" s="234">
        <v>475000</v>
      </c>
      <c r="T356" s="234">
        <v>400000</v>
      </c>
      <c r="U356" s="234">
        <f t="shared" si="16"/>
        <v>11836999.61</v>
      </c>
      <c r="V356" s="234">
        <f t="shared" si="17"/>
        <v>11836999.61</v>
      </c>
    </row>
    <row r="357" spans="1:22" ht="12.75">
      <c r="A357" s="202" t="s">
        <v>793</v>
      </c>
      <c r="B357" s="203">
        <v>348</v>
      </c>
      <c r="C357" s="236">
        <v>2018</v>
      </c>
      <c r="D357" s="234">
        <v>15250000</v>
      </c>
      <c r="E357" s="234">
        <v>3550000</v>
      </c>
      <c r="F357" s="234">
        <v>2224999</v>
      </c>
      <c r="G357" s="234">
        <v>810000</v>
      </c>
      <c r="H357" s="234">
        <v>2350308</v>
      </c>
      <c r="I357" s="234">
        <v>1003000</v>
      </c>
      <c r="J357" s="234">
        <v>6547100</v>
      </c>
      <c r="K357" s="234">
        <f t="shared" si="15"/>
        <v>31735407</v>
      </c>
      <c r="L357"/>
      <c r="M357">
        <v>2019</v>
      </c>
      <c r="N357" s="234">
        <v>15600000</v>
      </c>
      <c r="O357" s="234">
        <v>3950000</v>
      </c>
      <c r="P357" s="234">
        <v>2025000</v>
      </c>
      <c r="Q357" s="234">
        <v>725000</v>
      </c>
      <c r="R357" s="234">
        <v>2650000</v>
      </c>
      <c r="S357" s="234">
        <v>1100000</v>
      </c>
      <c r="T357" s="234">
        <v>4232009</v>
      </c>
      <c r="U357" s="234">
        <f t="shared" si="16"/>
        <v>30282009</v>
      </c>
      <c r="V357" s="234">
        <f t="shared" si="17"/>
        <v>30282009</v>
      </c>
    </row>
    <row r="358" spans="1:22" ht="12.75">
      <c r="A358" s="202" t="s">
        <v>794</v>
      </c>
      <c r="B358" s="203">
        <v>349</v>
      </c>
      <c r="C358">
        <v>2018</v>
      </c>
      <c r="D358" s="234">
        <v>95000</v>
      </c>
      <c r="E358" s="234">
        <v>0</v>
      </c>
      <c r="F358" s="234">
        <v>7200</v>
      </c>
      <c r="G358" s="234">
        <v>5400</v>
      </c>
      <c r="H358" s="234">
        <v>925</v>
      </c>
      <c r="I358" s="234">
        <v>1000</v>
      </c>
      <c r="J358" s="234">
        <v>0</v>
      </c>
      <c r="K358" s="234">
        <f t="shared" si="15"/>
        <v>109525</v>
      </c>
      <c r="L358"/>
      <c r="M358">
        <v>2019</v>
      </c>
      <c r="N358" s="234">
        <v>95000</v>
      </c>
      <c r="O358" s="234">
        <v>0</v>
      </c>
      <c r="P358" s="234">
        <v>7200</v>
      </c>
      <c r="Q358" s="234">
        <v>5400</v>
      </c>
      <c r="R358" s="234">
        <v>925</v>
      </c>
      <c r="S358" s="234">
        <v>1000</v>
      </c>
      <c r="T358" s="234">
        <v>0</v>
      </c>
      <c r="U358" s="234">
        <f t="shared" si="16"/>
        <v>109525</v>
      </c>
      <c r="V358" s="234">
        <f t="shared" si="17"/>
        <v>109525</v>
      </c>
    </row>
    <row r="359" spans="1:22" ht="12.75">
      <c r="A359" s="202" t="s">
        <v>795</v>
      </c>
      <c r="B359" s="203">
        <v>350</v>
      </c>
      <c r="C359">
        <v>2018</v>
      </c>
      <c r="D359" s="234">
        <v>1614570.46</v>
      </c>
      <c r="E359" s="234">
        <v>250000</v>
      </c>
      <c r="F359" s="234">
        <v>160000</v>
      </c>
      <c r="G359" s="234">
        <v>6750</v>
      </c>
      <c r="H359" s="234">
        <v>75000</v>
      </c>
      <c r="I359" s="234">
        <v>25000</v>
      </c>
      <c r="J359" s="234">
        <v>25000</v>
      </c>
      <c r="K359" s="234">
        <f t="shared" si="15"/>
        <v>2156320.46</v>
      </c>
      <c r="L359"/>
      <c r="M359">
        <v>2019</v>
      </c>
      <c r="N359" s="234">
        <v>1663600</v>
      </c>
      <c r="O359" s="234">
        <v>250000</v>
      </c>
      <c r="P359" s="234">
        <v>160000</v>
      </c>
      <c r="Q359" s="234">
        <v>6750</v>
      </c>
      <c r="R359" s="234">
        <v>50000</v>
      </c>
      <c r="S359" s="234">
        <v>50000</v>
      </c>
      <c r="T359" s="234">
        <v>61400</v>
      </c>
      <c r="U359" s="234">
        <f t="shared" si="16"/>
        <v>2241750</v>
      </c>
      <c r="V359" s="234">
        <f t="shared" si="17"/>
        <v>2241750</v>
      </c>
    </row>
    <row r="360" spans="1:22" ht="12.75">
      <c r="A360" s="202" t="s">
        <v>796</v>
      </c>
      <c r="B360" s="203">
        <v>351</v>
      </c>
      <c r="C360">
        <v>2018</v>
      </c>
      <c r="D360" s="234">
        <v>3165000</v>
      </c>
      <c r="E360" s="234">
        <v>3309000</v>
      </c>
      <c r="F360" s="234">
        <v>140000</v>
      </c>
      <c r="G360" s="234">
        <v>0</v>
      </c>
      <c r="H360" s="234">
        <v>50000</v>
      </c>
      <c r="I360" s="234">
        <v>70000</v>
      </c>
      <c r="J360" s="234">
        <v>500000</v>
      </c>
      <c r="K360" s="234">
        <f t="shared" si="15"/>
        <v>7234000</v>
      </c>
      <c r="L360"/>
      <c r="M360">
        <v>2019</v>
      </c>
      <c r="N360" s="234">
        <v>3300000</v>
      </c>
      <c r="O360" s="234">
        <v>3374000</v>
      </c>
      <c r="P360" s="234">
        <v>140000</v>
      </c>
      <c r="Q360" s="234">
        <v>0</v>
      </c>
      <c r="R360" s="234">
        <v>50000</v>
      </c>
      <c r="S360" s="234">
        <v>90000</v>
      </c>
      <c r="T360" s="234">
        <v>500000</v>
      </c>
      <c r="U360" s="234">
        <f t="shared" si="16"/>
        <v>7454000</v>
      </c>
      <c r="V360" s="234">
        <f t="shared" si="17"/>
        <v>7454000</v>
      </c>
    </row>
    <row r="362" spans="4:22" ht="12.75">
      <c r="D362" s="203">
        <f>SUM(D10:D360)</f>
        <v>798489161.7199999</v>
      </c>
      <c r="E362" s="203">
        <f aca="true" t="shared" si="18" ref="E362:T362">SUM(E10:E360)</f>
        <v>336245947.55</v>
      </c>
      <c r="F362" s="203">
        <f t="shared" si="18"/>
        <v>78137893.56</v>
      </c>
      <c r="G362" s="203">
        <f t="shared" si="18"/>
        <v>138211536.17</v>
      </c>
      <c r="H362" s="203">
        <f t="shared" si="18"/>
        <v>128788917.66</v>
      </c>
      <c r="I362" s="203">
        <f t="shared" si="18"/>
        <v>26172744.240000002</v>
      </c>
      <c r="J362" s="203">
        <f t="shared" si="18"/>
        <v>132555282.67000002</v>
      </c>
      <c r="K362" s="203">
        <f t="shared" si="18"/>
        <v>1638601483.5700004</v>
      </c>
      <c r="N362" s="203">
        <f t="shared" si="18"/>
        <v>828817875.8200002</v>
      </c>
      <c r="O362" s="203">
        <f t="shared" si="18"/>
        <v>348142662.94</v>
      </c>
      <c r="P362" s="203">
        <f t="shared" si="18"/>
        <v>79593177.25</v>
      </c>
      <c r="Q362" s="203">
        <f t="shared" si="18"/>
        <v>151326541.39</v>
      </c>
      <c r="R362" s="203">
        <f t="shared" si="18"/>
        <v>134233530.61</v>
      </c>
      <c r="S362" s="203">
        <f t="shared" si="18"/>
        <v>42964802.419999994</v>
      </c>
      <c r="T362" s="203">
        <f t="shared" si="18"/>
        <v>129325985.68</v>
      </c>
      <c r="U362" s="203">
        <f>SUM(U10:U360)</f>
        <v>1714404576.1099992</v>
      </c>
      <c r="V362" s="203">
        <f>SUM(V10:V360)</f>
        <v>1714404576.1099992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Lisa Krzywicki</cp:lastModifiedBy>
  <cp:lastPrinted>2014-03-20T17:57:39Z</cp:lastPrinted>
  <dcterms:created xsi:type="dcterms:W3CDTF">2000-01-18T19:36:05Z</dcterms:created>
  <dcterms:modified xsi:type="dcterms:W3CDTF">2019-01-25T15:50:59Z</dcterms:modified>
  <cp:category/>
  <cp:version/>
  <cp:contentType/>
  <cp:contentStatus/>
</cp:coreProperties>
</file>