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paul_lopes_mass_gov/Documents/"/>
    </mc:Choice>
  </mc:AlternateContent>
  <xr:revisionPtr revIDLastSave="0" documentId="8_{87E5D8E8-BC41-49D1-A145-F8A8AF39A596}" xr6:coauthVersionLast="47" xr6:coauthVersionMax="47" xr10:uidLastSave="{00000000-0000-0000-0000-000000000000}"/>
  <bookViews>
    <workbookView xWindow="-110" yWindow="-110" windowWidth="19420" windowHeight="10420" firstSheet="13" activeTab="13" xr2:uid="{51DAAA3E-12DC-44AD-9556-8C29C2CC3044}"/>
  </bookViews>
  <sheets>
    <sheet name="Notes" sheetId="17" r:id="rId1"/>
    <sheet name="JAN" sheetId="1" r:id="rId2"/>
    <sheet name="FEB" sheetId="2" r:id="rId3"/>
    <sheet name="MAR" sheetId="3" r:id="rId4"/>
    <sheet name="APR" sheetId="4" r:id="rId5"/>
    <sheet name="MAY" sheetId="5" r:id="rId6"/>
    <sheet name="JUNE" sheetId="6" r:id="rId7"/>
    <sheet name="JULY" sheetId="7" r:id="rId8"/>
    <sheet name="AUG" sheetId="8" r:id="rId9"/>
    <sheet name="SEP" sheetId="10" r:id="rId10"/>
    <sheet name="OCT" sheetId="11" r:id="rId11"/>
    <sheet name="NOV" sheetId="12" r:id="rId12"/>
    <sheet name="DEC" sheetId="13" r:id="rId13"/>
    <sheet name="Annual" sheetId="1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E14" i="14"/>
  <c r="C14" i="14"/>
  <c r="D14" i="14"/>
  <c r="Q4" i="14" s="1"/>
  <c r="B14" i="14"/>
  <c r="E13" i="14"/>
  <c r="C13" i="14"/>
  <c r="D13" i="14"/>
  <c r="B13" i="14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J21" i="13" s="1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J3" i="13" s="1"/>
  <c r="F3" i="13"/>
  <c r="G2" i="13"/>
  <c r="J2" i="13" s="1"/>
  <c r="F2" i="13"/>
  <c r="G32" i="12"/>
  <c r="F32" i="12"/>
  <c r="G31" i="12"/>
  <c r="F31" i="12"/>
  <c r="G30" i="12"/>
  <c r="F30" i="12"/>
  <c r="G29" i="12"/>
  <c r="F29" i="12"/>
  <c r="G28" i="12"/>
  <c r="F28" i="12"/>
  <c r="G27" i="12"/>
  <c r="J27" i="12" s="1"/>
  <c r="F27" i="12"/>
  <c r="G26" i="12"/>
  <c r="F26" i="12"/>
  <c r="G25" i="12"/>
  <c r="F25" i="12"/>
  <c r="G24" i="12"/>
  <c r="F24" i="12"/>
  <c r="G23" i="12"/>
  <c r="F23" i="12"/>
  <c r="G22" i="12"/>
  <c r="F22" i="12"/>
  <c r="G21" i="12"/>
  <c r="J21" i="12" s="1"/>
  <c r="F21" i="12"/>
  <c r="G20" i="12"/>
  <c r="F20" i="12"/>
  <c r="G19" i="12"/>
  <c r="F19" i="12"/>
  <c r="G18" i="12"/>
  <c r="F18" i="12"/>
  <c r="G17" i="12"/>
  <c r="F17" i="12"/>
  <c r="G16" i="12"/>
  <c r="F16" i="12"/>
  <c r="G15" i="12"/>
  <c r="J15" i="12" s="1"/>
  <c r="F15" i="12"/>
  <c r="G14" i="12"/>
  <c r="F14" i="12"/>
  <c r="G13" i="12"/>
  <c r="F13" i="12"/>
  <c r="G12" i="12"/>
  <c r="F12" i="12"/>
  <c r="G11" i="12"/>
  <c r="F11" i="12"/>
  <c r="G10" i="12"/>
  <c r="F10" i="12"/>
  <c r="G9" i="12"/>
  <c r="J9" i="12" s="1"/>
  <c r="F9" i="12"/>
  <c r="G8" i="12"/>
  <c r="F8" i="12"/>
  <c r="G7" i="12"/>
  <c r="F7" i="12"/>
  <c r="G6" i="12"/>
  <c r="F6" i="12"/>
  <c r="G5" i="12"/>
  <c r="F5" i="12"/>
  <c r="G4" i="12"/>
  <c r="F4" i="12"/>
  <c r="G3" i="12"/>
  <c r="J3" i="12" s="1"/>
  <c r="F3" i="12"/>
  <c r="G2" i="12"/>
  <c r="F2" i="12"/>
  <c r="G32" i="11"/>
  <c r="F32" i="11"/>
  <c r="G31" i="11"/>
  <c r="F31" i="11"/>
  <c r="G30" i="11"/>
  <c r="F30" i="11"/>
  <c r="G29" i="11"/>
  <c r="F29" i="11"/>
  <c r="G28" i="11"/>
  <c r="F28" i="11"/>
  <c r="G27" i="11"/>
  <c r="J27" i="11" s="1"/>
  <c r="F27" i="11"/>
  <c r="G26" i="11"/>
  <c r="F26" i="11"/>
  <c r="G25" i="11"/>
  <c r="F25" i="11"/>
  <c r="G24" i="11"/>
  <c r="F24" i="11"/>
  <c r="G23" i="11"/>
  <c r="F23" i="11"/>
  <c r="G22" i="11"/>
  <c r="F22" i="11"/>
  <c r="G21" i="11"/>
  <c r="J21" i="11" s="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J9" i="11" s="1"/>
  <c r="F9" i="11"/>
  <c r="G8" i="11"/>
  <c r="F8" i="11"/>
  <c r="G7" i="11"/>
  <c r="F7" i="11"/>
  <c r="G6" i="11"/>
  <c r="F6" i="11"/>
  <c r="G5" i="11"/>
  <c r="F5" i="11"/>
  <c r="G4" i="11"/>
  <c r="F4" i="11"/>
  <c r="G3" i="11"/>
  <c r="J3" i="11" s="1"/>
  <c r="F3" i="11"/>
  <c r="G2" i="11"/>
  <c r="J2" i="11" s="1"/>
  <c r="F2" i="11"/>
  <c r="G32" i="10"/>
  <c r="F32" i="10"/>
  <c r="G31" i="10"/>
  <c r="F31" i="10"/>
  <c r="G30" i="10"/>
  <c r="F30" i="10"/>
  <c r="G29" i="10"/>
  <c r="F29" i="10"/>
  <c r="G28" i="10"/>
  <c r="F28" i="10"/>
  <c r="G27" i="10"/>
  <c r="J27" i="10" s="1"/>
  <c r="F27" i="10"/>
  <c r="G26" i="10"/>
  <c r="F26" i="10"/>
  <c r="G25" i="10"/>
  <c r="F25" i="10"/>
  <c r="G24" i="10"/>
  <c r="F24" i="10"/>
  <c r="G23" i="10"/>
  <c r="F23" i="10"/>
  <c r="G22" i="10"/>
  <c r="F22" i="10"/>
  <c r="G21" i="10"/>
  <c r="J21" i="10" s="1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J3" i="10" s="1"/>
  <c r="F3" i="10"/>
  <c r="G2" i="10"/>
  <c r="J2" i="10" s="1"/>
  <c r="F2" i="10"/>
  <c r="I3" i="13" l="1"/>
  <c r="R4" i="14"/>
  <c r="Q5" i="14"/>
  <c r="Q6" i="14" s="1"/>
  <c r="R5" i="14"/>
  <c r="S5" i="14" s="1"/>
  <c r="H9" i="12"/>
  <c r="I9" i="12"/>
  <c r="I27" i="10"/>
  <c r="F23" i="14"/>
  <c r="I27" i="11"/>
  <c r="H15" i="10"/>
  <c r="L40" i="14"/>
  <c r="L31" i="14"/>
  <c r="L13" i="14"/>
  <c r="K33" i="14"/>
  <c r="F40" i="14"/>
  <c r="F24" i="14"/>
  <c r="G39" i="14"/>
  <c r="G23" i="14"/>
  <c r="B4" i="14"/>
  <c r="L34" i="14"/>
  <c r="G26" i="14"/>
  <c r="J26" i="14" s="1"/>
  <c r="F39" i="14"/>
  <c r="K14" i="14"/>
  <c r="L5" i="14"/>
  <c r="M5" i="14" s="1"/>
  <c r="K32" i="14"/>
  <c r="L17" i="14"/>
  <c r="I9" i="13"/>
  <c r="H9" i="13"/>
  <c r="K42" i="14"/>
  <c r="I27" i="13"/>
  <c r="H15" i="13"/>
  <c r="H3" i="12"/>
  <c r="I27" i="12"/>
  <c r="I15" i="12"/>
  <c r="H21" i="12"/>
  <c r="K18" i="14"/>
  <c r="F25" i="14"/>
  <c r="G40" i="14"/>
  <c r="H15" i="11"/>
  <c r="I9" i="10"/>
  <c r="F26" i="14"/>
  <c r="G34" i="14"/>
  <c r="F34" i="14"/>
  <c r="F4" i="14"/>
  <c r="G4" i="14" s="1"/>
  <c r="N5" i="14"/>
  <c r="F5" i="14"/>
  <c r="G5" i="14" s="1"/>
  <c r="G37" i="14"/>
  <c r="G29" i="14"/>
  <c r="K27" i="14"/>
  <c r="F41" i="14"/>
  <c r="G24" i="14"/>
  <c r="I4" i="14"/>
  <c r="J4" i="14" s="1"/>
  <c r="K4" i="14"/>
  <c r="C4" i="14"/>
  <c r="G43" i="14"/>
  <c r="L18" i="14"/>
  <c r="G41" i="14"/>
  <c r="G25" i="14"/>
  <c r="F35" i="14"/>
  <c r="G42" i="14"/>
  <c r="L37" i="14"/>
  <c r="L29" i="14"/>
  <c r="L14" i="14"/>
  <c r="F36" i="14"/>
  <c r="G35" i="14"/>
  <c r="G27" i="14"/>
  <c r="L43" i="14"/>
  <c r="F21" i="14"/>
  <c r="L36" i="14"/>
  <c r="G28" i="14"/>
  <c r="G20" i="14"/>
  <c r="J20" i="14" s="1"/>
  <c r="K5" i="14"/>
  <c r="K43" i="14"/>
  <c r="K19" i="14"/>
  <c r="L41" i="14"/>
  <c r="N4" i="14"/>
  <c r="H5" i="14"/>
  <c r="F42" i="14"/>
  <c r="G33" i="14"/>
  <c r="G17" i="14"/>
  <c r="K26" i="14"/>
  <c r="E5" i="14"/>
  <c r="K37" i="14"/>
  <c r="L35" i="14"/>
  <c r="L19" i="14"/>
  <c r="G36" i="14"/>
  <c r="K28" i="14"/>
  <c r="K20" i="14"/>
  <c r="F27" i="14"/>
  <c r="L42" i="14"/>
  <c r="L26" i="14"/>
  <c r="F33" i="14"/>
  <c r="F17" i="14"/>
  <c r="G32" i="14"/>
  <c r="J32" i="14" s="1"/>
  <c r="L24" i="14"/>
  <c r="L16" i="14"/>
  <c r="L20" i="14"/>
  <c r="F37" i="14"/>
  <c r="O5" i="14"/>
  <c r="P5" i="14" s="1"/>
  <c r="C5" i="14"/>
  <c r="G19" i="14"/>
  <c r="G13" i="14"/>
  <c r="J13" i="14" s="1"/>
  <c r="E4" i="14"/>
  <c r="L39" i="14"/>
  <c r="L15" i="14"/>
  <c r="F29" i="14"/>
  <c r="L32" i="14"/>
  <c r="F20" i="14"/>
  <c r="G21" i="14"/>
  <c r="B5" i="14"/>
  <c r="F28" i="14"/>
  <c r="F13" i="14"/>
  <c r="G38" i="14"/>
  <c r="G22" i="14"/>
  <c r="L22" i="14"/>
  <c r="L38" i="14"/>
  <c r="L30" i="14"/>
  <c r="L4" i="14"/>
  <c r="K38" i="14"/>
  <c r="F22" i="14"/>
  <c r="G14" i="14"/>
  <c r="F14" i="14"/>
  <c r="F43" i="14"/>
  <c r="K41" i="14"/>
  <c r="F38" i="14"/>
  <c r="K36" i="14"/>
  <c r="K31" i="14"/>
  <c r="K25" i="14"/>
  <c r="K24" i="14"/>
  <c r="K23" i="14"/>
  <c r="F19" i="14"/>
  <c r="G18" i="14"/>
  <c r="K17" i="14"/>
  <c r="I5" i="14"/>
  <c r="J5" i="14" s="1"/>
  <c r="H4" i="14"/>
  <c r="K13" i="14"/>
  <c r="K40" i="14"/>
  <c r="K35" i="14"/>
  <c r="F32" i="14"/>
  <c r="G31" i="14"/>
  <c r="K30" i="14"/>
  <c r="K22" i="14"/>
  <c r="K21" i="14"/>
  <c r="F18" i="14"/>
  <c r="K16" i="14"/>
  <c r="O4" i="14"/>
  <c r="K39" i="14"/>
  <c r="K34" i="14"/>
  <c r="L33" i="14"/>
  <c r="F31" i="14"/>
  <c r="G30" i="14"/>
  <c r="K29" i="14"/>
  <c r="L28" i="14"/>
  <c r="G16" i="14"/>
  <c r="K15" i="14"/>
  <c r="F30" i="14"/>
  <c r="L27" i="14"/>
  <c r="F16" i="14"/>
  <c r="G15" i="14"/>
  <c r="F15" i="14"/>
  <c r="J15" i="13"/>
  <c r="H27" i="13"/>
  <c r="J9" i="13"/>
  <c r="I21" i="13"/>
  <c r="H3" i="13"/>
  <c r="I15" i="13"/>
  <c r="I3" i="12"/>
  <c r="I21" i="12"/>
  <c r="H15" i="12"/>
  <c r="I3" i="11"/>
  <c r="J15" i="11"/>
  <c r="H9" i="11"/>
  <c r="I9" i="11"/>
  <c r="I21" i="11"/>
  <c r="H3" i="11"/>
  <c r="I15" i="11"/>
  <c r="H21" i="13"/>
  <c r="J27" i="13"/>
  <c r="H27" i="12"/>
  <c r="J2" i="12"/>
  <c r="H27" i="11"/>
  <c r="H21" i="11"/>
  <c r="J15" i="10"/>
  <c r="H9" i="10"/>
  <c r="I3" i="10"/>
  <c r="I21" i="10"/>
  <c r="H3" i="10"/>
  <c r="I15" i="10"/>
  <c r="J9" i="10"/>
  <c r="H27" i="10"/>
  <c r="H21" i="10"/>
  <c r="I2" i="13" l="1"/>
  <c r="H2" i="12"/>
  <c r="H2" i="10"/>
  <c r="R6" i="14"/>
  <c r="S4" i="14"/>
  <c r="S6" i="14" s="1"/>
  <c r="D5" i="14"/>
  <c r="U5" i="14"/>
  <c r="V5" i="14" s="1"/>
  <c r="D4" i="14"/>
  <c r="U4" i="14"/>
  <c r="T4" i="14"/>
  <c r="T5" i="14"/>
  <c r="M23" i="14"/>
  <c r="M26" i="14"/>
  <c r="I2" i="10"/>
  <c r="M39" i="14"/>
  <c r="M24" i="14"/>
  <c r="B6" i="14"/>
  <c r="M40" i="14"/>
  <c r="L6" i="14"/>
  <c r="N6" i="14"/>
  <c r="M27" i="14"/>
  <c r="H6" i="14"/>
  <c r="M17" i="14"/>
  <c r="F6" i="14"/>
  <c r="M37" i="14"/>
  <c r="M41" i="14"/>
  <c r="M34" i="14"/>
  <c r="M33" i="14"/>
  <c r="M25" i="14"/>
  <c r="C6" i="14"/>
  <c r="D6" i="14" s="1"/>
  <c r="M28" i="14"/>
  <c r="M43" i="14"/>
  <c r="M42" i="14"/>
  <c r="G6" i="14"/>
  <c r="M35" i="14"/>
  <c r="J6" i="14"/>
  <c r="M29" i="14"/>
  <c r="K6" i="14"/>
  <c r="M36" i="14"/>
  <c r="M20" i="14"/>
  <c r="M19" i="14"/>
  <c r="M21" i="14"/>
  <c r="I20" i="14"/>
  <c r="I14" i="14"/>
  <c r="E6" i="14"/>
  <c r="I26" i="14"/>
  <c r="H26" i="14"/>
  <c r="M22" i="14"/>
  <c r="H38" i="14"/>
  <c r="H20" i="14"/>
  <c r="J38" i="14"/>
  <c r="M4" i="14"/>
  <c r="M6" i="14" s="1"/>
  <c r="H32" i="14"/>
  <c r="M14" i="14"/>
  <c r="H14" i="14"/>
  <c r="M13" i="14"/>
  <c r="I38" i="14"/>
  <c r="J14" i="14"/>
  <c r="I32" i="14"/>
  <c r="M38" i="14"/>
  <c r="M32" i="14"/>
  <c r="M15" i="14"/>
  <c r="M30" i="14"/>
  <c r="M16" i="14"/>
  <c r="O6" i="14"/>
  <c r="P4" i="14"/>
  <c r="P6" i="14" s="1"/>
  <c r="M31" i="14"/>
  <c r="I6" i="14"/>
  <c r="M18" i="14"/>
  <c r="H2" i="13"/>
  <c r="I2" i="12"/>
  <c r="H2" i="11"/>
  <c r="I2" i="11"/>
  <c r="U6" i="14" l="1"/>
  <c r="V4" i="14"/>
  <c r="V6" i="14" s="1"/>
  <c r="T6" i="14"/>
  <c r="I13" i="14"/>
  <c r="H13" i="14"/>
  <c r="G32" i="8"/>
  <c r="F32" i="8"/>
  <c r="G31" i="8"/>
  <c r="F31" i="8"/>
  <c r="G30" i="8"/>
  <c r="F30" i="8"/>
  <c r="G29" i="8"/>
  <c r="F29" i="8"/>
  <c r="G28" i="8"/>
  <c r="F28" i="8"/>
  <c r="G27" i="8"/>
  <c r="J27" i="8" s="1"/>
  <c r="F27" i="8"/>
  <c r="G26" i="8"/>
  <c r="F26" i="8"/>
  <c r="G25" i="8"/>
  <c r="F25" i="8"/>
  <c r="G24" i="8"/>
  <c r="F24" i="8"/>
  <c r="G23" i="8"/>
  <c r="F23" i="8"/>
  <c r="G22" i="8"/>
  <c r="F22" i="8"/>
  <c r="G21" i="8"/>
  <c r="J21" i="8" s="1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J9" i="8" s="1"/>
  <c r="F9" i="8"/>
  <c r="G8" i="8"/>
  <c r="F8" i="8"/>
  <c r="G7" i="8"/>
  <c r="F7" i="8"/>
  <c r="G6" i="8"/>
  <c r="F6" i="8"/>
  <c r="G5" i="8"/>
  <c r="F5" i="8"/>
  <c r="G4" i="8"/>
  <c r="F4" i="8"/>
  <c r="J3" i="8"/>
  <c r="G3" i="8"/>
  <c r="F3" i="8"/>
  <c r="G2" i="8"/>
  <c r="H9" i="8" s="1"/>
  <c r="F2" i="8"/>
  <c r="G32" i="7"/>
  <c r="F32" i="7"/>
  <c r="G31" i="7"/>
  <c r="F31" i="7"/>
  <c r="G30" i="7"/>
  <c r="F30" i="7"/>
  <c r="G29" i="7"/>
  <c r="F29" i="7"/>
  <c r="G28" i="7"/>
  <c r="F28" i="7"/>
  <c r="G27" i="7"/>
  <c r="J27" i="7" s="1"/>
  <c r="F27" i="7"/>
  <c r="G26" i="7"/>
  <c r="F26" i="7"/>
  <c r="G25" i="7"/>
  <c r="F25" i="7"/>
  <c r="G24" i="7"/>
  <c r="F24" i="7"/>
  <c r="G23" i="7"/>
  <c r="F23" i="7"/>
  <c r="G22" i="7"/>
  <c r="F22" i="7"/>
  <c r="G21" i="7"/>
  <c r="J21" i="7" s="1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J3" i="7" s="1"/>
  <c r="F3" i="7"/>
  <c r="G2" i="7"/>
  <c r="J2" i="7" s="1"/>
  <c r="F2" i="7"/>
  <c r="G32" i="6"/>
  <c r="F32" i="6"/>
  <c r="G31" i="6"/>
  <c r="F31" i="6"/>
  <c r="G30" i="6"/>
  <c r="F30" i="6"/>
  <c r="G29" i="6"/>
  <c r="F29" i="6"/>
  <c r="G28" i="6"/>
  <c r="F28" i="6"/>
  <c r="G27" i="6"/>
  <c r="J27" i="6" s="1"/>
  <c r="F27" i="6"/>
  <c r="G26" i="6"/>
  <c r="F26" i="6"/>
  <c r="G25" i="6"/>
  <c r="F25" i="6"/>
  <c r="G24" i="6"/>
  <c r="F24" i="6"/>
  <c r="G23" i="6"/>
  <c r="F23" i="6"/>
  <c r="G22" i="6"/>
  <c r="F22" i="6"/>
  <c r="G21" i="6"/>
  <c r="J21" i="6" s="1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J9" i="6"/>
  <c r="G9" i="6"/>
  <c r="F9" i="6"/>
  <c r="I9" i="6" s="1"/>
  <c r="G8" i="6"/>
  <c r="F8" i="6"/>
  <c r="G7" i="6"/>
  <c r="F7" i="6"/>
  <c r="G6" i="6"/>
  <c r="F6" i="6"/>
  <c r="G5" i="6"/>
  <c r="F5" i="6"/>
  <c r="G4" i="6"/>
  <c r="F4" i="6"/>
  <c r="G3" i="6"/>
  <c r="J3" i="6" s="1"/>
  <c r="F3" i="6"/>
  <c r="G2" i="6"/>
  <c r="F2" i="6"/>
  <c r="G32" i="5"/>
  <c r="F32" i="5"/>
  <c r="G31" i="5"/>
  <c r="F31" i="5"/>
  <c r="G30" i="5"/>
  <c r="F30" i="5"/>
  <c r="G29" i="5"/>
  <c r="F29" i="5"/>
  <c r="G28" i="5"/>
  <c r="F28" i="5"/>
  <c r="G27" i="5"/>
  <c r="J27" i="5" s="1"/>
  <c r="F27" i="5"/>
  <c r="G26" i="5"/>
  <c r="F26" i="5"/>
  <c r="G25" i="5"/>
  <c r="F25" i="5"/>
  <c r="G24" i="5"/>
  <c r="F24" i="5"/>
  <c r="G23" i="5"/>
  <c r="F23" i="5"/>
  <c r="G22" i="5"/>
  <c r="F22" i="5"/>
  <c r="G21" i="5"/>
  <c r="J21" i="5" s="1"/>
  <c r="F21" i="5"/>
  <c r="G20" i="5"/>
  <c r="F20" i="5"/>
  <c r="G19" i="5"/>
  <c r="F19" i="5"/>
  <c r="G18" i="5"/>
  <c r="F18" i="5"/>
  <c r="G17" i="5"/>
  <c r="F17" i="5"/>
  <c r="G16" i="5"/>
  <c r="F16" i="5"/>
  <c r="G15" i="5"/>
  <c r="H15" i="5" s="1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J3" i="5" s="1"/>
  <c r="F3" i="5"/>
  <c r="I3" i="5" s="1"/>
  <c r="G2" i="5"/>
  <c r="J2" i="5" s="1"/>
  <c r="F2" i="5"/>
  <c r="I9" i="5" s="1"/>
  <c r="G32" i="4"/>
  <c r="F32" i="4"/>
  <c r="G31" i="4"/>
  <c r="F31" i="4"/>
  <c r="G30" i="4"/>
  <c r="F30" i="4"/>
  <c r="G29" i="4"/>
  <c r="F29" i="4"/>
  <c r="G28" i="4"/>
  <c r="F28" i="4"/>
  <c r="G27" i="4"/>
  <c r="J27" i="4" s="1"/>
  <c r="F27" i="4"/>
  <c r="G26" i="4"/>
  <c r="F26" i="4"/>
  <c r="G25" i="4"/>
  <c r="F25" i="4"/>
  <c r="G24" i="4"/>
  <c r="F24" i="4"/>
  <c r="G23" i="4"/>
  <c r="F23" i="4"/>
  <c r="G22" i="4"/>
  <c r="F22" i="4"/>
  <c r="G21" i="4"/>
  <c r="J21" i="4" s="1"/>
  <c r="F21" i="4"/>
  <c r="G20" i="4"/>
  <c r="F20" i="4"/>
  <c r="G19" i="4"/>
  <c r="F19" i="4"/>
  <c r="G18" i="4"/>
  <c r="F18" i="4"/>
  <c r="G17" i="4"/>
  <c r="F17" i="4"/>
  <c r="G16" i="4"/>
  <c r="F16" i="4"/>
  <c r="G15" i="4"/>
  <c r="J15" i="4" s="1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J3" i="4" s="1"/>
  <c r="F3" i="4"/>
  <c r="G2" i="4"/>
  <c r="H15" i="4" s="1"/>
  <c r="F2" i="4"/>
  <c r="I9" i="4" s="1"/>
  <c r="G32" i="3"/>
  <c r="F32" i="3"/>
  <c r="G31" i="3"/>
  <c r="F31" i="3"/>
  <c r="G30" i="3"/>
  <c r="F30" i="3"/>
  <c r="G29" i="3"/>
  <c r="F29" i="3"/>
  <c r="G28" i="3"/>
  <c r="F28" i="3"/>
  <c r="G27" i="3"/>
  <c r="J27" i="3" s="1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J9" i="3" s="1"/>
  <c r="F9" i="3"/>
  <c r="G8" i="3"/>
  <c r="F8" i="3"/>
  <c r="G7" i="3"/>
  <c r="F7" i="3"/>
  <c r="G6" i="3"/>
  <c r="F6" i="3"/>
  <c r="G5" i="3"/>
  <c r="F5" i="3"/>
  <c r="G4" i="3"/>
  <c r="F4" i="3"/>
  <c r="G3" i="3"/>
  <c r="J3" i="3" s="1"/>
  <c r="F3" i="3"/>
  <c r="G2" i="3"/>
  <c r="F2" i="3"/>
  <c r="G32" i="2"/>
  <c r="F32" i="2"/>
  <c r="G31" i="2"/>
  <c r="F31" i="2"/>
  <c r="G30" i="2"/>
  <c r="F30" i="2"/>
  <c r="G29" i="2"/>
  <c r="F29" i="2"/>
  <c r="G28" i="2"/>
  <c r="F28" i="2"/>
  <c r="G27" i="2"/>
  <c r="J27" i="2" s="1"/>
  <c r="F27" i="2"/>
  <c r="G26" i="2"/>
  <c r="F26" i="2"/>
  <c r="G25" i="2"/>
  <c r="F25" i="2"/>
  <c r="G24" i="2"/>
  <c r="F24" i="2"/>
  <c r="G23" i="2"/>
  <c r="F23" i="2"/>
  <c r="G22" i="2"/>
  <c r="F22" i="2"/>
  <c r="G21" i="2"/>
  <c r="J21" i="2" s="1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J9" i="2" s="1"/>
  <c r="F9" i="2"/>
  <c r="G8" i="2"/>
  <c r="F8" i="2"/>
  <c r="G7" i="2"/>
  <c r="F7" i="2"/>
  <c r="G6" i="2"/>
  <c r="F6" i="2"/>
  <c r="G5" i="2"/>
  <c r="F5" i="2"/>
  <c r="G4" i="2"/>
  <c r="F4" i="2"/>
  <c r="G3" i="2"/>
  <c r="J3" i="2" s="1"/>
  <c r="F3" i="2"/>
  <c r="G2" i="2"/>
  <c r="F2" i="2"/>
  <c r="G32" i="1"/>
  <c r="F32" i="1"/>
  <c r="G31" i="1"/>
  <c r="F31" i="1"/>
  <c r="G30" i="1"/>
  <c r="F30" i="1"/>
  <c r="G29" i="1"/>
  <c r="F29" i="1"/>
  <c r="G28" i="1"/>
  <c r="F28" i="1"/>
  <c r="G27" i="1"/>
  <c r="J27" i="1" s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J15" i="1" s="1"/>
  <c r="F15" i="1"/>
  <c r="G14" i="1"/>
  <c r="F14" i="1"/>
  <c r="G13" i="1"/>
  <c r="F13" i="1"/>
  <c r="G12" i="1"/>
  <c r="F12" i="1"/>
  <c r="G11" i="1"/>
  <c r="F11" i="1"/>
  <c r="G10" i="1"/>
  <c r="F10" i="1"/>
  <c r="G9" i="1"/>
  <c r="J9" i="1" s="1"/>
  <c r="F9" i="1"/>
  <c r="G8" i="1"/>
  <c r="F8" i="1"/>
  <c r="G7" i="1"/>
  <c r="F7" i="1"/>
  <c r="G6" i="1"/>
  <c r="F6" i="1"/>
  <c r="G5" i="1"/>
  <c r="F5" i="1"/>
  <c r="G4" i="1"/>
  <c r="F4" i="1"/>
  <c r="G3" i="1"/>
  <c r="J3" i="1" s="1"/>
  <c r="F3" i="1"/>
  <c r="G2" i="1"/>
  <c r="F2" i="1"/>
  <c r="H9" i="6" l="1"/>
  <c r="I27" i="5"/>
  <c r="I9" i="3"/>
  <c r="H9" i="3"/>
  <c r="I3" i="4"/>
  <c r="I2" i="4" s="1"/>
  <c r="I21" i="4"/>
  <c r="H15" i="7"/>
  <c r="I3" i="6"/>
  <c r="I15" i="6"/>
  <c r="I27" i="6"/>
  <c r="H15" i="6"/>
  <c r="I21" i="5"/>
  <c r="H9" i="4"/>
  <c r="H3" i="4"/>
  <c r="I15" i="4"/>
  <c r="I27" i="4"/>
  <c r="I9" i="2"/>
  <c r="I3" i="1"/>
  <c r="H3" i="8"/>
  <c r="H15" i="8"/>
  <c r="I27" i="7"/>
  <c r="I9" i="7"/>
  <c r="I21" i="6"/>
  <c r="H3" i="6"/>
  <c r="J15" i="6"/>
  <c r="J15" i="5"/>
  <c r="H9" i="5"/>
  <c r="H3" i="5"/>
  <c r="I15" i="5"/>
  <c r="I21" i="2"/>
  <c r="H9" i="2"/>
  <c r="I3" i="2"/>
  <c r="I15" i="2"/>
  <c r="I27" i="3"/>
  <c r="H15" i="3"/>
  <c r="I3" i="3"/>
  <c r="H3" i="3"/>
  <c r="I15" i="3"/>
  <c r="J15" i="3"/>
  <c r="I21" i="3"/>
  <c r="H21" i="3"/>
  <c r="J21" i="3"/>
  <c r="H15" i="2"/>
  <c r="I27" i="2"/>
  <c r="H3" i="2"/>
  <c r="J15" i="2"/>
  <c r="I9" i="1"/>
  <c r="H21" i="1"/>
  <c r="J21" i="1"/>
  <c r="H9" i="1"/>
  <c r="H3" i="1"/>
  <c r="I15" i="1"/>
  <c r="I21" i="1"/>
  <c r="I27" i="1"/>
  <c r="I9" i="8"/>
  <c r="I3" i="8"/>
  <c r="I27" i="8"/>
  <c r="I21" i="8"/>
  <c r="J15" i="8"/>
  <c r="I15" i="8"/>
  <c r="J15" i="7"/>
  <c r="I21" i="7"/>
  <c r="H3" i="7"/>
  <c r="H9" i="7"/>
  <c r="J9" i="7"/>
  <c r="I15" i="7"/>
  <c r="I2" i="5"/>
  <c r="J9" i="4"/>
  <c r="J9" i="5"/>
  <c r="I3" i="7"/>
  <c r="H27" i="1"/>
  <c r="H27" i="2"/>
  <c r="H27" i="3"/>
  <c r="H27" i="4"/>
  <c r="H27" i="5"/>
  <c r="H27" i="6"/>
  <c r="H27" i="7"/>
  <c r="H27" i="8"/>
  <c r="J2" i="1"/>
  <c r="J2" i="2"/>
  <c r="H21" i="2"/>
  <c r="J2" i="3"/>
  <c r="J2" i="4"/>
  <c r="H21" i="4"/>
  <c r="H2" i="4" s="1"/>
  <c r="H21" i="5"/>
  <c r="J2" i="6"/>
  <c r="H21" i="6"/>
  <c r="H21" i="7"/>
  <c r="J2" i="8"/>
  <c r="H21" i="8"/>
  <c r="H15" i="1"/>
  <c r="I2" i="6" l="1"/>
  <c r="H2" i="6"/>
  <c r="I2" i="2"/>
  <c r="I2" i="7"/>
  <c r="H2" i="5"/>
  <c r="I2" i="8"/>
  <c r="I2" i="1"/>
  <c r="H2" i="2"/>
  <c r="I2" i="3"/>
  <c r="H2" i="3"/>
  <c r="H2" i="1"/>
  <c r="H2" i="8"/>
  <c r="H2" i="7"/>
</calcChain>
</file>

<file path=xl/sharedStrings.xml><?xml version="1.0" encoding="utf-8"?>
<sst xmlns="http://schemas.openxmlformats.org/spreadsheetml/2006/main" count="607" uniqueCount="67">
  <si>
    <t>Created by Zazy Atala and Paul Lopes</t>
  </si>
  <si>
    <t xml:space="preserve">Last Modified by Zazy Atala </t>
  </si>
  <si>
    <t>Year</t>
  </si>
  <si>
    <t>General Layout</t>
  </si>
  <si>
    <t>MASS DOER Receives the monthly filing by  utilities in terms of customer count and total therms</t>
  </si>
  <si>
    <t xml:space="preserve">On a monthly basis, we normalize the data provied by utility and we define the rates  by three sectors: </t>
  </si>
  <si>
    <t>Residential, Commercial, and Industrial</t>
  </si>
  <si>
    <t>MASS DPU publishes  gas rates by gas companies</t>
  </si>
  <si>
    <t xml:space="preserve">On annual, and Winter season  data reporting , the rates are based on average.  </t>
  </si>
  <si>
    <t>Specific Layout</t>
  </si>
  <si>
    <t xml:space="preserve">Regulated public utilities company Libery Power is reporting at the aggregate level: </t>
  </si>
  <si>
    <t xml:space="preserve">Blackstone </t>
  </si>
  <si>
    <t>Fall River</t>
  </si>
  <si>
    <t>Northattelboro</t>
  </si>
  <si>
    <t>LDC # Sales Customers</t>
  </si>
  <si>
    <t>LDC  THERMS (Volume)</t>
  </si>
  <si>
    <t>CS  # Sales Customer</t>
  </si>
  <si>
    <t>CS THERMS (Volume)</t>
  </si>
  <si>
    <t>Total  Gas Customer Counts</t>
  </si>
  <si>
    <t>Total Therms</t>
  </si>
  <si>
    <t>% of classs Therms</t>
  </si>
  <si>
    <t>% of Customers</t>
  </si>
  <si>
    <t>Competitive Supplier  (CS) Rate Class Load ( in %) Therms</t>
  </si>
  <si>
    <t>DPU GAF</t>
  </si>
  <si>
    <t>DPU LDAF</t>
  </si>
  <si>
    <t>January</t>
  </si>
  <si>
    <t xml:space="preserve"> Rates  Reported by DPU</t>
  </si>
  <si>
    <t>R</t>
  </si>
  <si>
    <t>Berkshire</t>
  </si>
  <si>
    <t>Eversource</t>
  </si>
  <si>
    <t>Liberty</t>
  </si>
  <si>
    <t>National Grid</t>
  </si>
  <si>
    <t>Unitil</t>
  </si>
  <si>
    <t>R-LI</t>
  </si>
  <si>
    <t>Small C&amp;I</t>
  </si>
  <si>
    <t>Medium C&amp;I</t>
  </si>
  <si>
    <t>Large C&amp;I</t>
  </si>
  <si>
    <t>February</t>
  </si>
  <si>
    <t>March</t>
  </si>
  <si>
    <t>April</t>
  </si>
  <si>
    <t>May</t>
  </si>
  <si>
    <t>June</t>
  </si>
  <si>
    <t>July</t>
  </si>
  <si>
    <t>EverSource</t>
  </si>
  <si>
    <t>NGrid</t>
  </si>
  <si>
    <t>August</t>
  </si>
  <si>
    <t>September</t>
  </si>
  <si>
    <t>October</t>
  </si>
  <si>
    <t>November</t>
  </si>
  <si>
    <t>December</t>
  </si>
  <si>
    <t>10 Therms= 1 MMBTU</t>
  </si>
  <si>
    <t>NGRID</t>
  </si>
  <si>
    <t>Competitive Supplier</t>
  </si>
  <si>
    <t>Total</t>
  </si>
  <si>
    <t>Customer 
Count</t>
  </si>
  <si>
    <t>Therms</t>
  </si>
  <si>
    <t>MMBTU</t>
  </si>
  <si>
    <t>Customer
 Count</t>
  </si>
  <si>
    <t>Total Residential</t>
  </si>
  <si>
    <t xml:space="preserve">Total C&amp; I </t>
  </si>
  <si>
    <t>Competitive Supplier (CS) Rate Class Load ( in %) Therms</t>
  </si>
  <si>
    <t>LDC Usage/         Customer</t>
  </si>
  <si>
    <t>CS Usage/         Customer</t>
  </si>
  <si>
    <t>Tot Usage/         Customer</t>
  </si>
  <si>
    <t xml:space="preserve"> Average Rates  </t>
  </si>
  <si>
    <t xml:space="preserve">Small C&amp;I </t>
  </si>
  <si>
    <t xml:space="preserve">Medium C&amp;I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</si>
</sst>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#,##0.0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1DCF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2" borderId="1" xfId="0" applyFont="1" applyFill="1" applyBorder="1" applyAlignment="1">
      <alignment horizontal="left"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8" xfId="0" applyNumberFormat="1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0" xfId="0" applyFont="1" applyFill="1" applyBorder="1" applyAlignment="1">
      <alignment horizontal="left" indent="1"/>
    </xf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0" fontId="0" fillId="0" borderId="15" xfId="0" applyBorder="1" applyAlignment="1">
      <alignment horizontal="left" indent="2"/>
    </xf>
    <xf numFmtId="3" fontId="0" fillId="0" borderId="0" xfId="0" applyNumberFormat="1"/>
    <xf numFmtId="3" fontId="0" fillId="0" borderId="1" xfId="0" applyNumberFormat="1" applyBorder="1"/>
    <xf numFmtId="0" fontId="0" fillId="0" borderId="17" xfId="0" applyBorder="1" applyAlignment="1">
      <alignment horizontal="left" indent="2"/>
    </xf>
    <xf numFmtId="3" fontId="0" fillId="0" borderId="18" xfId="0" applyNumberFormat="1" applyBorder="1"/>
    <xf numFmtId="3" fontId="0" fillId="0" borderId="19" xfId="0" applyNumberFormat="1" applyBorder="1"/>
    <xf numFmtId="3" fontId="2" fillId="2" borderId="1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3" borderId="10" xfId="0" applyFont="1" applyFill="1" applyBorder="1" applyAlignment="1">
      <alignment horizontal="left" indent="1"/>
    </xf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2" fillId="3" borderId="1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indent="1"/>
    </xf>
    <xf numFmtId="3" fontId="1" fillId="4" borderId="11" xfId="0" applyNumberFormat="1" applyFont="1" applyFill="1" applyBorder="1"/>
    <xf numFmtId="3" fontId="1" fillId="4" borderId="12" xfId="0" applyNumberFormat="1" applyFont="1" applyFill="1" applyBorder="1"/>
    <xf numFmtId="3" fontId="1" fillId="4" borderId="12" xfId="0" applyNumberFormat="1" applyFont="1" applyFill="1" applyBorder="1" applyAlignment="1">
      <alignment horizontal="center"/>
    </xf>
    <xf numFmtId="165" fontId="2" fillId="0" borderId="10" xfId="0" applyNumberFormat="1" applyFont="1" applyBorder="1"/>
    <xf numFmtId="165" fontId="2" fillId="0" borderId="22" xfId="0" applyNumberFormat="1" applyFont="1" applyBorder="1"/>
    <xf numFmtId="165" fontId="0" fillId="0" borderId="15" xfId="0" applyNumberFormat="1" applyBorder="1"/>
    <xf numFmtId="165" fontId="0" fillId="0" borderId="26" xfId="0" applyNumberFormat="1" applyBorder="1"/>
    <xf numFmtId="165" fontId="0" fillId="0" borderId="17" xfId="0" applyNumberFormat="1" applyBorder="1"/>
    <xf numFmtId="165" fontId="0" fillId="0" borderId="24" xfId="0" applyNumberFormat="1" applyBorder="1"/>
    <xf numFmtId="165" fontId="2" fillId="5" borderId="10" xfId="0" applyNumberFormat="1" applyFont="1" applyFill="1" applyBorder="1"/>
    <xf numFmtId="165" fontId="2" fillId="5" borderId="22" xfId="0" applyNumberFormat="1" applyFont="1" applyFill="1" applyBorder="1"/>
    <xf numFmtId="0" fontId="2" fillId="5" borderId="25" xfId="0" applyFont="1" applyFill="1" applyBorder="1" applyAlignment="1">
      <alignment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wrapText="1"/>
    </xf>
    <xf numFmtId="3" fontId="3" fillId="6" borderId="5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wrapText="1"/>
    </xf>
    <xf numFmtId="0" fontId="1" fillId="6" borderId="10" xfId="0" applyFont="1" applyFill="1" applyBorder="1" applyAlignment="1">
      <alignment horizontal="left" indent="1"/>
    </xf>
    <xf numFmtId="3" fontId="1" fillId="6" borderId="11" xfId="0" applyNumberFormat="1" applyFont="1" applyFill="1" applyBorder="1"/>
    <xf numFmtId="3" fontId="1" fillId="6" borderId="12" xfId="0" applyNumberFormat="1" applyFont="1" applyFill="1" applyBorder="1"/>
    <xf numFmtId="3" fontId="1" fillId="6" borderId="12" xfId="0" applyNumberFormat="1" applyFont="1" applyFill="1" applyBorder="1" applyAlignment="1">
      <alignment horizontal="center"/>
    </xf>
    <xf numFmtId="3" fontId="0" fillId="7" borderId="24" xfId="0" applyNumberFormat="1" applyFill="1" applyBorder="1"/>
    <xf numFmtId="3" fontId="0" fillId="7" borderId="18" xfId="0" applyNumberFormat="1" applyFill="1" applyBorder="1"/>
    <xf numFmtId="3" fontId="0" fillId="7" borderId="17" xfId="0" applyNumberFormat="1" applyFill="1" applyBorder="1"/>
    <xf numFmtId="3" fontId="0" fillId="7" borderId="22" xfId="0" applyNumberFormat="1" applyFill="1" applyBorder="1"/>
    <xf numFmtId="3" fontId="0" fillId="7" borderId="11" xfId="0" applyNumberFormat="1" applyFill="1" applyBorder="1"/>
    <xf numFmtId="3" fontId="0" fillId="7" borderId="10" xfId="0" applyNumberFormat="1" applyFill="1" applyBorder="1"/>
    <xf numFmtId="3" fontId="0" fillId="0" borderId="9" xfId="0" applyNumberFormat="1" applyBorder="1" applyAlignment="1">
      <alignment horizontal="center"/>
    </xf>
    <xf numFmtId="3" fontId="0" fillId="7" borderId="26" xfId="0" applyNumberFormat="1" applyFill="1" applyBorder="1"/>
    <xf numFmtId="3" fontId="0" fillId="7" borderId="0" xfId="0" applyNumberFormat="1" applyFill="1"/>
    <xf numFmtId="3" fontId="0" fillId="7" borderId="15" xfId="0" applyNumberFormat="1" applyFill="1" applyBorder="1"/>
    <xf numFmtId="3" fontId="0" fillId="0" borderId="6" xfId="0" applyNumberFormat="1" applyBorder="1" applyAlignment="1">
      <alignment horizontal="center"/>
    </xf>
    <xf numFmtId="3" fontId="0" fillId="0" borderId="6" xfId="0" applyNumberFormat="1" applyBorder="1"/>
    <xf numFmtId="3" fontId="0" fillId="7" borderId="5" xfId="0" applyNumberFormat="1" applyFill="1" applyBorder="1"/>
    <xf numFmtId="3" fontId="0" fillId="7" borderId="4" xfId="0" applyNumberFormat="1" applyFill="1" applyBorder="1"/>
    <xf numFmtId="3" fontId="0" fillId="7" borderId="31" xfId="0" applyNumberFormat="1" applyFill="1" applyBorder="1"/>
    <xf numFmtId="0" fontId="0" fillId="9" borderId="8" xfId="0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/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/>
    <xf numFmtId="3" fontId="5" fillId="0" borderId="12" xfId="0" applyNumberFormat="1" applyFont="1" applyBorder="1" applyAlignment="1">
      <alignment horizontal="center"/>
    </xf>
    <xf numFmtId="3" fontId="5" fillId="0" borderId="37" xfId="0" applyNumberFormat="1" applyFont="1" applyBorder="1"/>
    <xf numFmtId="0" fontId="6" fillId="10" borderId="8" xfId="0" applyFont="1" applyFill="1" applyBorder="1" applyAlignment="1">
      <alignment horizontal="center"/>
    </xf>
    <xf numFmtId="3" fontId="6" fillId="10" borderId="8" xfId="0" applyNumberFormat="1" applyFont="1" applyFill="1" applyBorder="1" applyAlignment="1">
      <alignment horizontal="center"/>
    </xf>
    <xf numFmtId="3" fontId="6" fillId="10" borderId="8" xfId="0" applyNumberFormat="1" applyFont="1" applyFill="1" applyBorder="1" applyAlignment="1">
      <alignment horizontal="center" wrapText="1"/>
    </xf>
    <xf numFmtId="166" fontId="7" fillId="10" borderId="0" xfId="0" applyNumberFormat="1" applyFont="1" applyFill="1"/>
    <xf numFmtId="0" fontId="8" fillId="8" borderId="22" xfId="0" applyFont="1" applyFill="1" applyBorder="1"/>
    <xf numFmtId="0" fontId="7" fillId="10" borderId="0" xfId="0" applyFont="1" applyFill="1"/>
    <xf numFmtId="3" fontId="0" fillId="0" borderId="38" xfId="0" applyNumberFormat="1" applyBorder="1"/>
    <xf numFmtId="3" fontId="0" fillId="0" borderId="39" xfId="0" applyNumberFormat="1" applyBorder="1"/>
    <xf numFmtId="0" fontId="1" fillId="8" borderId="2" xfId="0" applyFont="1" applyFill="1" applyBorder="1" applyAlignment="1">
      <alignment horizontal="left" indent="1"/>
    </xf>
    <xf numFmtId="3" fontId="1" fillId="8" borderId="30" xfId="0" applyNumberFormat="1" applyFont="1" applyFill="1" applyBorder="1"/>
    <xf numFmtId="3" fontId="1" fillId="8" borderId="5" xfId="0" applyNumberFormat="1" applyFont="1" applyFill="1" applyBorder="1"/>
    <xf numFmtId="3" fontId="0" fillId="0" borderId="9" xfId="0" applyNumberFormat="1" applyBorder="1"/>
    <xf numFmtId="3" fontId="0" fillId="0" borderId="8" xfId="0" applyNumberFormat="1" applyBorder="1"/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1" fillId="8" borderId="4" xfId="0" applyNumberFormat="1" applyFont="1" applyFill="1" applyBorder="1" applyAlignment="1">
      <alignment horizontal="center"/>
    </xf>
    <xf numFmtId="3" fontId="1" fillId="8" borderId="5" xfId="0" applyNumberFormat="1" applyFont="1" applyFill="1" applyBorder="1" applyAlignment="1">
      <alignment horizontal="center"/>
    </xf>
    <xf numFmtId="165" fontId="2" fillId="5" borderId="15" xfId="0" applyNumberFormat="1" applyFont="1" applyFill="1" applyBorder="1"/>
    <xf numFmtId="165" fontId="2" fillId="5" borderId="26" xfId="0" applyNumberFormat="1" applyFont="1" applyFill="1" applyBorder="1"/>
    <xf numFmtId="0" fontId="2" fillId="0" borderId="0" xfId="0" applyFont="1"/>
    <xf numFmtId="0" fontId="0" fillId="5" borderId="10" xfId="0" applyFill="1" applyBorder="1"/>
    <xf numFmtId="0" fontId="0" fillId="5" borderId="22" xfId="0" applyFill="1" applyBorder="1"/>
    <xf numFmtId="165" fontId="2" fillId="5" borderId="40" xfId="0" applyNumberFormat="1" applyFont="1" applyFill="1" applyBorder="1"/>
    <xf numFmtId="165" fontId="2" fillId="5" borderId="41" xfId="0" applyNumberFormat="1" applyFont="1" applyFill="1" applyBorder="1"/>
    <xf numFmtId="0" fontId="2" fillId="11" borderId="0" xfId="0" applyFont="1" applyFill="1"/>
    <xf numFmtId="14" fontId="2" fillId="11" borderId="0" xfId="0" applyNumberFormat="1" applyFont="1" applyFill="1"/>
    <xf numFmtId="0" fontId="0" fillId="0" borderId="18" xfId="0" applyBorder="1"/>
    <xf numFmtId="0" fontId="9" fillId="11" borderId="0" xfId="0" applyFont="1" applyFill="1"/>
    <xf numFmtId="0" fontId="0" fillId="11" borderId="0" xfId="0" applyFill="1"/>
    <xf numFmtId="0" fontId="1" fillId="2" borderId="42" xfId="0" applyFont="1" applyFill="1" applyBorder="1" applyAlignment="1">
      <alignment horizontal="left" wrapText="1"/>
    </xf>
    <xf numFmtId="0" fontId="2" fillId="5" borderId="29" xfId="0" applyFont="1" applyFill="1" applyBorder="1" applyAlignment="1">
      <alignment wrapText="1"/>
    </xf>
    <xf numFmtId="3" fontId="2" fillId="0" borderId="7" xfId="0" applyNumberFormat="1" applyFon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wrapText="1"/>
    </xf>
    <xf numFmtId="3" fontId="3" fillId="8" borderId="1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6" fillId="10" borderId="1" xfId="0" applyNumberFormat="1" applyFont="1" applyFill="1" applyBorder="1" applyAlignment="1">
      <alignment horizontal="center" wrapText="1"/>
    </xf>
    <xf numFmtId="3" fontId="6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3" fontId="5" fillId="0" borderId="1" xfId="0" applyNumberFormat="1" applyFont="1" applyBorder="1"/>
    <xf numFmtId="3" fontId="0" fillId="0" borderId="0" xfId="0" applyNumberFormat="1" applyBorder="1"/>
    <xf numFmtId="3" fontId="0" fillId="0" borderId="0" xfId="0" quotePrefix="1" applyNumberFormat="1" applyBorder="1"/>
    <xf numFmtId="3" fontId="0" fillId="7" borderId="0" xfId="0" applyNumberFormat="1" applyFill="1" applyBorder="1"/>
    <xf numFmtId="3" fontId="0" fillId="0" borderId="20" xfId="0" applyNumberFormat="1" applyBorder="1" applyAlignment="1">
      <alignment horizontal="center"/>
    </xf>
    <xf numFmtId="3" fontId="4" fillId="3" borderId="25" xfId="0" applyNumberFormat="1" applyFont="1" applyFill="1" applyBorder="1" applyAlignment="1">
      <alignment wrapText="1"/>
    </xf>
    <xf numFmtId="3" fontId="3" fillId="4" borderId="25" xfId="0" applyNumberFormat="1" applyFont="1" applyFill="1" applyBorder="1" applyAlignment="1">
      <alignment wrapText="1"/>
    </xf>
    <xf numFmtId="0" fontId="1" fillId="4" borderId="42" xfId="0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wrapText="1"/>
    </xf>
    <xf numFmtId="0" fontId="1" fillId="6" borderId="42" xfId="0" applyFont="1" applyFill="1" applyBorder="1" applyAlignment="1">
      <alignment horizontal="left" wrapText="1"/>
    </xf>
    <xf numFmtId="3" fontId="3" fillId="6" borderId="1" xfId="0" applyNumberFormat="1" applyFont="1" applyFill="1" applyBorder="1" applyAlignment="1">
      <alignment wrapText="1"/>
    </xf>
    <xf numFmtId="165" fontId="2" fillId="5" borderId="2" xfId="0" applyNumberFormat="1" applyFont="1" applyFill="1" applyBorder="1" applyAlignment="1">
      <alignment horizontal="center"/>
    </xf>
    <xf numFmtId="165" fontId="2" fillId="5" borderId="29" xfId="0" applyNumberFormat="1" applyFont="1" applyFill="1" applyBorder="1" applyAlignment="1">
      <alignment horizontal="center"/>
    </xf>
    <xf numFmtId="9" fontId="2" fillId="0" borderId="13" xfId="0" applyNumberFormat="1" applyFont="1" applyBorder="1" applyAlignment="1">
      <alignment horizontal="center" vertical="top"/>
    </xf>
    <xf numFmtId="9" fontId="2" fillId="0" borderId="6" xfId="0" applyNumberFormat="1" applyFont="1" applyBorder="1" applyAlignment="1">
      <alignment horizontal="center" vertical="top"/>
    </xf>
    <xf numFmtId="9" fontId="2" fillId="0" borderId="20" xfId="0" applyNumberFormat="1" applyFont="1" applyBorder="1" applyAlignment="1">
      <alignment horizontal="center" vertical="top"/>
    </xf>
    <xf numFmtId="9" fontId="0" fillId="0" borderId="12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9" fontId="0" fillId="0" borderId="19" xfId="0" applyNumberFormat="1" applyBorder="1" applyAlignment="1">
      <alignment horizontal="center" vertical="top"/>
    </xf>
    <xf numFmtId="9" fontId="0" fillId="0" borderId="14" xfId="0" applyNumberFormat="1" applyBorder="1" applyAlignment="1">
      <alignment horizontal="center" vertical="top"/>
    </xf>
    <xf numFmtId="9" fontId="0" fillId="0" borderId="16" xfId="0" applyNumberFormat="1" applyBorder="1" applyAlignment="1">
      <alignment horizontal="center" vertical="top"/>
    </xf>
    <xf numFmtId="9" fontId="0" fillId="0" borderId="21" xfId="0" applyNumberFormat="1" applyBorder="1" applyAlignment="1">
      <alignment horizontal="center" vertical="top"/>
    </xf>
    <xf numFmtId="9" fontId="2" fillId="0" borderId="12" xfId="0" applyNumberFormat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/>
    </xf>
    <xf numFmtId="9" fontId="2" fillId="0" borderId="19" xfId="0" applyNumberFormat="1" applyFont="1" applyBorder="1" applyAlignment="1">
      <alignment horizontal="center" vertical="top"/>
    </xf>
    <xf numFmtId="9" fontId="2" fillId="0" borderId="14" xfId="0" applyNumberFormat="1" applyFont="1" applyBorder="1" applyAlignment="1">
      <alignment horizontal="center" vertical="top"/>
    </xf>
    <xf numFmtId="9" fontId="2" fillId="0" borderId="16" xfId="0" applyNumberFormat="1" applyFont="1" applyBorder="1" applyAlignment="1">
      <alignment horizontal="center" vertical="top"/>
    </xf>
    <xf numFmtId="9" fontId="2" fillId="0" borderId="2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19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0" borderId="21" xfId="0" applyNumberFormat="1" applyFont="1" applyBorder="1" applyAlignment="1">
      <alignment horizontal="center" vertical="top"/>
    </xf>
    <xf numFmtId="3" fontId="8" fillId="8" borderId="10" xfId="0" applyNumberFormat="1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D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511BF-1549-4CE9-B396-B865E42D3636}">
  <sheetPr>
    <tabColor theme="1" tint="0.34998626667073579"/>
  </sheetPr>
  <dimension ref="A2:N18"/>
  <sheetViews>
    <sheetView workbookViewId="0">
      <selection activeCell="N2" sqref="N2"/>
    </sheetView>
  </sheetViews>
  <sheetFormatPr defaultRowHeight="14.45"/>
  <cols>
    <col min="11" max="11" width="9.42578125" bestFit="1" customWidth="1"/>
  </cols>
  <sheetData>
    <row r="2" spans="1:14">
      <c r="A2" s="123"/>
      <c r="B2" s="123" t="s">
        <v>0</v>
      </c>
      <c r="C2" s="123"/>
      <c r="D2" s="123"/>
      <c r="E2" s="123"/>
      <c r="F2" s="123"/>
      <c r="G2" s="123"/>
      <c r="H2" s="123" t="s">
        <v>1</v>
      </c>
      <c r="I2" s="123"/>
      <c r="J2" s="123"/>
      <c r="K2" s="124">
        <v>44995</v>
      </c>
      <c r="L2" s="123"/>
      <c r="M2" s="123" t="s">
        <v>2</v>
      </c>
      <c r="N2" s="123">
        <v>2022</v>
      </c>
    </row>
    <row r="4" spans="1:14">
      <c r="B4" s="126" t="s">
        <v>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>
      <c r="D5" s="118"/>
      <c r="E5" s="118"/>
      <c r="F5" s="118"/>
      <c r="G5" s="118"/>
      <c r="H5" s="118"/>
      <c r="I5" s="118"/>
      <c r="J5" s="118"/>
    </row>
    <row r="6" spans="1:14">
      <c r="C6" s="118" t="s">
        <v>4</v>
      </c>
    </row>
    <row r="7" spans="1:14">
      <c r="C7" t="s">
        <v>5</v>
      </c>
    </row>
    <row r="8" spans="1:14">
      <c r="D8" t="s">
        <v>6</v>
      </c>
    </row>
    <row r="9" spans="1:14">
      <c r="C9" s="118" t="s">
        <v>7</v>
      </c>
    </row>
    <row r="10" spans="1:14">
      <c r="C10" t="s">
        <v>8</v>
      </c>
    </row>
    <row r="11" spans="1:14">
      <c r="D11" s="118"/>
      <c r="E11" s="118"/>
      <c r="F11" s="118"/>
      <c r="G11" s="118"/>
    </row>
    <row r="12" spans="1:14" ht="15" thickBo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4" spans="1:14">
      <c r="B14" s="126" t="s">
        <v>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>
      <c r="C15" s="118" t="s">
        <v>10</v>
      </c>
    </row>
    <row r="16" spans="1:14">
      <c r="C16" t="s">
        <v>11</v>
      </c>
    </row>
    <row r="17" spans="3:3">
      <c r="C17" t="s">
        <v>12</v>
      </c>
    </row>
    <row r="18" spans="3:3">
      <c r="C18" t="s">
        <v>13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0B9F-4AEC-4F81-AA2E-31020EB08D19}">
  <sheetPr>
    <tabColor rgb="FFFF0000"/>
  </sheetPr>
  <dimension ref="A1:L32"/>
  <sheetViews>
    <sheetView zoomScaleNormal="100" workbookViewId="0">
      <selection activeCell="E1" sqref="E1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153">
        <v>2022</v>
      </c>
      <c r="B1" s="154" t="s">
        <v>14</v>
      </c>
      <c r="C1" s="42" t="s">
        <v>15</v>
      </c>
      <c r="D1" s="43" t="s">
        <v>16</v>
      </c>
      <c r="E1" s="44" t="s">
        <v>17</v>
      </c>
      <c r="F1" s="45" t="s">
        <v>18</v>
      </c>
      <c r="G1" s="46" t="s">
        <v>19</v>
      </c>
      <c r="H1" s="47" t="s">
        <v>20</v>
      </c>
      <c r="I1" s="47" t="s">
        <v>21</v>
      </c>
      <c r="J1" s="48" t="s">
        <v>22</v>
      </c>
      <c r="K1" s="61" t="s">
        <v>23</v>
      </c>
      <c r="L1" s="61" t="s">
        <v>24</v>
      </c>
    </row>
    <row r="2" spans="1:12" ht="15" thickBot="1">
      <c r="A2" s="10" t="s">
        <v>46</v>
      </c>
      <c r="B2" s="11">
        <v>1650762</v>
      </c>
      <c r="C2" s="11">
        <v>59127292.836176045</v>
      </c>
      <c r="D2" s="11">
        <v>43559</v>
      </c>
      <c r="E2" s="11">
        <v>36660137.172619276</v>
      </c>
      <c r="F2" s="12">
        <f>B2+D2</f>
        <v>1694321</v>
      </c>
      <c r="G2" s="12">
        <f>C2+E2</f>
        <v>95787430.008795321</v>
      </c>
      <c r="H2" s="13">
        <f>SUM(H3:H32)</f>
        <v>1</v>
      </c>
      <c r="I2" s="14">
        <f>SUM(I3:I32)</f>
        <v>0.99999822937920246</v>
      </c>
      <c r="J2" s="14">
        <f>E2/G2</f>
        <v>0.38272388317812783</v>
      </c>
      <c r="K2" s="157" t="s">
        <v>26</v>
      </c>
      <c r="L2" s="158"/>
    </row>
    <row r="3" spans="1:12">
      <c r="A3" s="49" t="s">
        <v>27</v>
      </c>
      <c r="B3" s="50">
        <v>1334232</v>
      </c>
      <c r="C3" s="50">
        <v>19712951.210508253</v>
      </c>
      <c r="D3" s="50">
        <v>16329</v>
      </c>
      <c r="E3" s="50">
        <v>275856.25599999999</v>
      </c>
      <c r="F3" s="51">
        <f>B3+D3</f>
        <v>1350561</v>
      </c>
      <c r="G3" s="51">
        <f>C3+E3</f>
        <v>19988807.466508254</v>
      </c>
      <c r="H3" s="159">
        <f>G3/G$2</f>
        <v>0.20867881583912271</v>
      </c>
      <c r="I3" s="162">
        <f>F3/F2</f>
        <v>0.79711046490009863</v>
      </c>
      <c r="J3" s="165">
        <f>E3/G3</f>
        <v>1.3800535948040123E-2</v>
      </c>
      <c r="K3" s="53">
        <v>0.99829411764705733</v>
      </c>
      <c r="L3" s="54">
        <v>0.43577058823529374</v>
      </c>
    </row>
    <row r="4" spans="1:12">
      <c r="A4" s="18" t="s">
        <v>28</v>
      </c>
      <c r="B4" s="19">
        <v>28793</v>
      </c>
      <c r="C4" s="19">
        <v>457391</v>
      </c>
      <c r="D4" s="19">
        <v>72</v>
      </c>
      <c r="E4" s="19">
        <v>1983</v>
      </c>
      <c r="F4" s="20">
        <f>B4+D4</f>
        <v>28865</v>
      </c>
      <c r="G4" s="20">
        <f t="shared" ref="F4:G26" si="0">C4+E4</f>
        <v>459374</v>
      </c>
      <c r="H4" s="160"/>
      <c r="I4" s="163"/>
      <c r="J4" s="166"/>
      <c r="K4" s="55">
        <v>1.0834999999999899</v>
      </c>
      <c r="L4" s="56">
        <v>0.41289999999999899</v>
      </c>
    </row>
    <row r="5" spans="1:12">
      <c r="A5" s="18" t="s">
        <v>43</v>
      </c>
      <c r="B5" s="19">
        <v>485790</v>
      </c>
      <c r="C5" s="19">
        <v>7265570</v>
      </c>
      <c r="D5" s="19">
        <v>2641</v>
      </c>
      <c r="E5" s="19">
        <v>41379</v>
      </c>
      <c r="F5" s="20">
        <f t="shared" si="0"/>
        <v>488431</v>
      </c>
      <c r="G5" s="20">
        <f t="shared" si="0"/>
        <v>7306949</v>
      </c>
      <c r="H5" s="160"/>
      <c r="I5" s="163"/>
      <c r="J5" s="166"/>
      <c r="K5" s="55">
        <v>1.0390999999999995</v>
      </c>
      <c r="L5" s="56">
        <v>0.38219999999999898</v>
      </c>
    </row>
    <row r="6" spans="1:12">
      <c r="A6" s="18" t="s">
        <v>30</v>
      </c>
      <c r="B6" s="19">
        <v>44712</v>
      </c>
      <c r="C6" s="19">
        <v>729382.12050825125</v>
      </c>
      <c r="D6" s="19">
        <v>239</v>
      </c>
      <c r="E6" s="19">
        <v>6716.2560000000003</v>
      </c>
      <c r="F6" s="20">
        <f t="shared" si="0"/>
        <v>44951</v>
      </c>
      <c r="G6" s="20">
        <f t="shared" si="0"/>
        <v>736098.3765082513</v>
      </c>
      <c r="H6" s="160"/>
      <c r="I6" s="163"/>
      <c r="J6" s="166"/>
      <c r="K6" s="55">
        <v>0.86780000000000002</v>
      </c>
      <c r="L6" s="56">
        <v>0.62170000000000003</v>
      </c>
    </row>
    <row r="7" spans="1:12">
      <c r="A7" s="18" t="s">
        <v>44</v>
      </c>
      <c r="B7" s="19">
        <v>763749</v>
      </c>
      <c r="C7" s="19">
        <v>11107887</v>
      </c>
      <c r="D7" s="19">
        <v>13369</v>
      </c>
      <c r="E7" s="19">
        <v>225387</v>
      </c>
      <c r="F7" s="20">
        <f t="shared" si="0"/>
        <v>777118</v>
      </c>
      <c r="G7" s="20">
        <f t="shared" si="0"/>
        <v>11333274</v>
      </c>
      <c r="H7" s="160"/>
      <c r="I7" s="163"/>
      <c r="J7" s="166"/>
      <c r="K7" s="55">
        <v>1.0374999999999999</v>
      </c>
      <c r="L7" s="56">
        <v>0.34876666666666667</v>
      </c>
    </row>
    <row r="8" spans="1:12" ht="15" thickBot="1">
      <c r="A8" s="21" t="s">
        <v>32</v>
      </c>
      <c r="B8" s="22">
        <v>11188</v>
      </c>
      <c r="C8" s="22">
        <v>152721.09</v>
      </c>
      <c r="D8" s="22">
        <v>8</v>
      </c>
      <c r="E8" s="22">
        <v>391</v>
      </c>
      <c r="F8" s="23">
        <f t="shared" si="0"/>
        <v>11196</v>
      </c>
      <c r="G8" s="23">
        <f t="shared" si="0"/>
        <v>153112.09</v>
      </c>
      <c r="H8" s="161"/>
      <c r="I8" s="164"/>
      <c r="J8" s="167"/>
      <c r="K8" s="57">
        <v>0.90959999999999896</v>
      </c>
      <c r="L8" s="58">
        <v>0.54790000000000005</v>
      </c>
    </row>
    <row r="9" spans="1:12">
      <c r="A9" s="49" t="s">
        <v>33</v>
      </c>
      <c r="B9" s="50">
        <v>193608</v>
      </c>
      <c r="C9" s="50">
        <v>3009281.5736855203</v>
      </c>
      <c r="D9" s="50">
        <v>3115</v>
      </c>
      <c r="E9" s="50">
        <v>49079</v>
      </c>
      <c r="F9" s="52">
        <f t="shared" si="0"/>
        <v>196723</v>
      </c>
      <c r="G9" s="52">
        <f t="shared" si="0"/>
        <v>3058360.5736855203</v>
      </c>
      <c r="H9" s="159">
        <f>G9/G2</f>
        <v>3.1928621254424486E-2</v>
      </c>
      <c r="I9" s="168">
        <f>F9/F2</f>
        <v>0.11610727837287031</v>
      </c>
      <c r="J9" s="171">
        <f>E9/G9</f>
        <v>1.6047486493999844E-2</v>
      </c>
      <c r="K9" s="59">
        <v>1.0064499999999983</v>
      </c>
      <c r="L9" s="60">
        <v>0.42414999999999964</v>
      </c>
    </row>
    <row r="10" spans="1:12">
      <c r="A10" s="18" t="s">
        <v>28</v>
      </c>
      <c r="B10" s="19">
        <v>6317</v>
      </c>
      <c r="C10" s="19">
        <v>88741</v>
      </c>
      <c r="D10" s="19">
        <v>0</v>
      </c>
      <c r="E10" s="19">
        <v>0</v>
      </c>
      <c r="F10" s="25">
        <f t="shared" si="0"/>
        <v>6317</v>
      </c>
      <c r="G10" s="25">
        <f t="shared" si="0"/>
        <v>88741</v>
      </c>
      <c r="H10" s="160"/>
      <c r="I10" s="169"/>
      <c r="J10" s="172"/>
      <c r="K10" s="55">
        <v>1.0834999999999899</v>
      </c>
      <c r="L10" s="56">
        <v>0.41289999999999899</v>
      </c>
    </row>
    <row r="11" spans="1:12">
      <c r="A11" s="18" t="s">
        <v>43</v>
      </c>
      <c r="B11" s="19">
        <v>84105</v>
      </c>
      <c r="C11" s="19">
        <v>1309506</v>
      </c>
      <c r="D11" s="19">
        <v>607</v>
      </c>
      <c r="E11" s="19">
        <v>9233</v>
      </c>
      <c r="F11" s="25">
        <f t="shared" si="0"/>
        <v>84712</v>
      </c>
      <c r="G11" s="25">
        <f t="shared" si="0"/>
        <v>1318739</v>
      </c>
      <c r="H11" s="160"/>
      <c r="I11" s="169"/>
      <c r="J11" s="172"/>
      <c r="K11" s="55">
        <v>1.0390999999999995</v>
      </c>
      <c r="L11" s="56">
        <v>0.38219999999999898</v>
      </c>
    </row>
    <row r="12" spans="1:12">
      <c r="A12" s="18" t="s">
        <v>30</v>
      </c>
      <c r="B12" s="19">
        <v>10972</v>
      </c>
      <c r="C12" s="19">
        <v>193114.46368552055</v>
      </c>
      <c r="D12" s="19">
        <v>0</v>
      </c>
      <c r="E12" s="19">
        <v>0</v>
      </c>
      <c r="F12" s="25">
        <f t="shared" si="0"/>
        <v>10972</v>
      </c>
      <c r="G12" s="25">
        <f t="shared" si="0"/>
        <v>193114.46368552055</v>
      </c>
      <c r="H12" s="160"/>
      <c r="I12" s="169"/>
      <c r="J12" s="172"/>
      <c r="K12" s="55">
        <v>0.86780000000000002</v>
      </c>
      <c r="L12" s="56">
        <v>0.62170000000000003</v>
      </c>
    </row>
    <row r="13" spans="1:12">
      <c r="A13" s="18" t="s">
        <v>44</v>
      </c>
      <c r="B13" s="19">
        <v>88854</v>
      </c>
      <c r="C13" s="19">
        <v>1366796</v>
      </c>
      <c r="D13" s="19">
        <v>2508</v>
      </c>
      <c r="E13" s="19">
        <v>39846</v>
      </c>
      <c r="F13" s="25">
        <f t="shared" si="0"/>
        <v>91362</v>
      </c>
      <c r="G13" s="25">
        <f t="shared" si="0"/>
        <v>1406642</v>
      </c>
      <c r="H13" s="160"/>
      <c r="I13" s="169"/>
      <c r="J13" s="172"/>
      <c r="K13" s="55">
        <v>1.0374999999999999</v>
      </c>
      <c r="L13" s="56">
        <v>0.34876666666666667</v>
      </c>
    </row>
    <row r="14" spans="1:12" ht="15" thickBot="1">
      <c r="A14" s="21" t="s">
        <v>32</v>
      </c>
      <c r="B14" s="22">
        <v>3360</v>
      </c>
      <c r="C14" s="22">
        <v>51124.11</v>
      </c>
      <c r="D14" s="22">
        <v>0</v>
      </c>
      <c r="E14" s="22">
        <v>0</v>
      </c>
      <c r="F14" s="26">
        <f t="shared" si="0"/>
        <v>3360</v>
      </c>
      <c r="G14" s="26">
        <f t="shared" si="0"/>
        <v>51124.11</v>
      </c>
      <c r="H14" s="161"/>
      <c r="I14" s="170"/>
      <c r="J14" s="173"/>
      <c r="K14" s="57">
        <v>0.90959999999999896</v>
      </c>
      <c r="L14" s="58">
        <v>0.54790000000000005</v>
      </c>
    </row>
    <row r="15" spans="1:12">
      <c r="A15" s="49" t="s">
        <v>34</v>
      </c>
      <c r="B15" s="50">
        <v>100122</v>
      </c>
      <c r="C15" s="50">
        <v>3768245.0649658307</v>
      </c>
      <c r="D15" s="50">
        <v>11611</v>
      </c>
      <c r="E15" s="50">
        <v>1077441.1020720545</v>
      </c>
      <c r="F15" s="52">
        <f t="shared" si="0"/>
        <v>111733</v>
      </c>
      <c r="G15" s="52">
        <f t="shared" si="0"/>
        <v>4845686.1670378856</v>
      </c>
      <c r="H15" s="159">
        <f>G15/G2</f>
        <v>5.0587912908749602E-2</v>
      </c>
      <c r="I15" s="168">
        <f>F15/F2</f>
        <v>6.5945591183724922E-2</v>
      </c>
      <c r="J15" s="171">
        <f>E15/G15</f>
        <v>0.22235057429042754</v>
      </c>
      <c r="K15" s="59">
        <v>0.99104444444444317</v>
      </c>
      <c r="L15" s="60">
        <v>0.2463666666666661</v>
      </c>
    </row>
    <row r="16" spans="1:12">
      <c r="A16" s="18" t="s">
        <v>28</v>
      </c>
      <c r="B16" s="19">
        <v>3949</v>
      </c>
      <c r="C16" s="19">
        <v>177629</v>
      </c>
      <c r="D16" s="19">
        <v>645</v>
      </c>
      <c r="E16" s="19">
        <v>46189</v>
      </c>
      <c r="F16" s="25">
        <f t="shared" si="0"/>
        <v>4594</v>
      </c>
      <c r="G16" s="25">
        <f t="shared" si="0"/>
        <v>223818</v>
      </c>
      <c r="H16" s="160"/>
      <c r="I16" s="169"/>
      <c r="J16" s="172"/>
      <c r="K16" s="55">
        <v>1.0834999999999899</v>
      </c>
      <c r="L16" s="56">
        <v>0.22650000000000001</v>
      </c>
    </row>
    <row r="17" spans="1:12">
      <c r="A17" s="18" t="s">
        <v>43</v>
      </c>
      <c r="B17" s="19">
        <v>43063</v>
      </c>
      <c r="C17" s="19">
        <v>1426298.9999999991</v>
      </c>
      <c r="D17" s="19">
        <v>4945</v>
      </c>
      <c r="E17" s="19">
        <v>262132.6</v>
      </c>
      <c r="F17" s="25">
        <f t="shared" si="0"/>
        <v>48008</v>
      </c>
      <c r="G17" s="25">
        <f t="shared" si="0"/>
        <v>1688431.5999999992</v>
      </c>
      <c r="H17" s="160"/>
      <c r="I17" s="169"/>
      <c r="J17" s="172"/>
      <c r="K17" s="55">
        <v>1.0390999999999995</v>
      </c>
      <c r="L17" s="56">
        <v>0.19694999999999949</v>
      </c>
    </row>
    <row r="18" spans="1:12">
      <c r="A18" s="18" t="s">
        <v>30</v>
      </c>
      <c r="B18" s="19">
        <v>3746</v>
      </c>
      <c r="C18" s="19">
        <v>127939.79496583174</v>
      </c>
      <c r="D18" s="19">
        <v>216</v>
      </c>
      <c r="E18" s="19">
        <v>23472.4420720544</v>
      </c>
      <c r="F18" s="25">
        <f t="shared" si="0"/>
        <v>3962</v>
      </c>
      <c r="G18" s="25">
        <f t="shared" si="0"/>
        <v>151412.23703788614</v>
      </c>
      <c r="H18" s="160"/>
      <c r="I18" s="169"/>
      <c r="J18" s="172"/>
      <c r="K18" s="55">
        <v>0.86780000000000002</v>
      </c>
      <c r="L18" s="56">
        <v>0.3251</v>
      </c>
    </row>
    <row r="19" spans="1:12">
      <c r="A19" s="18" t="s">
        <v>44</v>
      </c>
      <c r="B19" s="19">
        <v>48045</v>
      </c>
      <c r="C19" s="19">
        <v>1998311</v>
      </c>
      <c r="D19" s="19">
        <v>5697</v>
      </c>
      <c r="E19" s="19">
        <v>736976</v>
      </c>
      <c r="F19" s="25">
        <f t="shared" si="0"/>
        <v>53742</v>
      </c>
      <c r="G19" s="25">
        <f t="shared" si="0"/>
        <v>2735287</v>
      </c>
      <c r="H19" s="160"/>
      <c r="I19" s="169"/>
      <c r="J19" s="172"/>
      <c r="K19" s="55">
        <v>1.0374999999999999</v>
      </c>
      <c r="L19" s="56">
        <v>0.17959999999999898</v>
      </c>
    </row>
    <row r="20" spans="1:12" ht="15" thickBot="1">
      <c r="A20" s="21" t="s">
        <v>32</v>
      </c>
      <c r="B20" s="22">
        <v>1319</v>
      </c>
      <c r="C20" s="22">
        <v>38066.270000000004</v>
      </c>
      <c r="D20" s="22">
        <v>108</v>
      </c>
      <c r="E20" s="22">
        <v>8671.0599999999795</v>
      </c>
      <c r="F20" s="26">
        <f t="shared" si="0"/>
        <v>1427</v>
      </c>
      <c r="G20" s="26">
        <f t="shared" si="0"/>
        <v>46737.329999999987</v>
      </c>
      <c r="H20" s="161"/>
      <c r="I20" s="170"/>
      <c r="J20" s="173"/>
      <c r="K20" s="57">
        <v>0.90959999999999896</v>
      </c>
      <c r="L20" s="58">
        <v>0.40789999999999899</v>
      </c>
    </row>
    <row r="21" spans="1:12">
      <c r="A21" s="49" t="s">
        <v>35</v>
      </c>
      <c r="B21" s="50">
        <v>17015</v>
      </c>
      <c r="C21" s="50">
        <v>5374751.7701848885</v>
      </c>
      <c r="D21" s="50">
        <v>7544</v>
      </c>
      <c r="E21" s="50">
        <v>3477512.2994040893</v>
      </c>
      <c r="F21" s="52">
        <f t="shared" si="0"/>
        <v>24559</v>
      </c>
      <c r="G21" s="52">
        <f t="shared" si="0"/>
        <v>8852264.0695889778</v>
      </c>
      <c r="H21" s="159">
        <f>G21/G2</f>
        <v>9.2415717477503587E-2</v>
      </c>
      <c r="I21" s="168">
        <f>F21/F2</f>
        <v>1.4494892054103089E-2</v>
      </c>
      <c r="J21" s="171">
        <f>E21/G21</f>
        <v>0.39283874408477226</v>
      </c>
      <c r="K21" s="59">
        <v>1.0064499999999983</v>
      </c>
      <c r="L21" s="60">
        <v>0.19481249999999964</v>
      </c>
    </row>
    <row r="22" spans="1:12">
      <c r="A22" s="18" t="s">
        <v>28</v>
      </c>
      <c r="B22" s="19">
        <v>294</v>
      </c>
      <c r="C22" s="19">
        <v>149392</v>
      </c>
      <c r="D22" s="19">
        <v>294</v>
      </c>
      <c r="E22" s="19">
        <v>203591</v>
      </c>
      <c r="F22" s="25">
        <f t="shared" si="0"/>
        <v>588</v>
      </c>
      <c r="G22" s="25">
        <f t="shared" si="0"/>
        <v>352983</v>
      </c>
      <c r="H22" s="160"/>
      <c r="I22" s="169"/>
      <c r="J22" s="172"/>
      <c r="K22" s="55">
        <v>1.0834999999999899</v>
      </c>
      <c r="L22" s="56">
        <v>0.1767</v>
      </c>
    </row>
    <row r="23" spans="1:12">
      <c r="A23" s="18" t="s">
        <v>43</v>
      </c>
      <c r="B23" s="19">
        <v>6528</v>
      </c>
      <c r="C23" s="19">
        <v>3246954</v>
      </c>
      <c r="D23" s="19">
        <v>3607</v>
      </c>
      <c r="E23" s="19">
        <v>1717279.8</v>
      </c>
      <c r="F23" s="25">
        <f t="shared" si="0"/>
        <v>10135</v>
      </c>
      <c r="G23" s="25">
        <f t="shared" si="0"/>
        <v>4964233.8</v>
      </c>
      <c r="H23" s="160"/>
      <c r="I23" s="169"/>
      <c r="J23" s="172"/>
      <c r="K23" s="55">
        <v>1.0390999999999995</v>
      </c>
      <c r="L23" s="56">
        <v>0.15309999999999951</v>
      </c>
    </row>
    <row r="24" spans="1:12">
      <c r="A24" s="18" t="s">
        <v>30</v>
      </c>
      <c r="B24" s="19">
        <v>339</v>
      </c>
      <c r="C24" s="19">
        <v>218674.1871848891</v>
      </c>
      <c r="D24" s="19">
        <v>216</v>
      </c>
      <c r="E24" s="19">
        <v>126846.2994040895</v>
      </c>
      <c r="F24" s="25">
        <f t="shared" si="0"/>
        <v>555</v>
      </c>
      <c r="G24" s="25">
        <f t="shared" si="0"/>
        <v>345520.48658897862</v>
      </c>
      <c r="H24" s="160"/>
      <c r="I24" s="169"/>
      <c r="J24" s="172"/>
      <c r="K24" s="55">
        <v>0.86780000000000002</v>
      </c>
      <c r="L24" s="56">
        <v>0.3251</v>
      </c>
    </row>
    <row r="25" spans="1:12">
      <c r="A25" s="18" t="s">
        <v>44</v>
      </c>
      <c r="B25" s="19">
        <v>9688</v>
      </c>
      <c r="C25" s="19">
        <v>1693625</v>
      </c>
      <c r="D25" s="19">
        <v>3336</v>
      </c>
      <c r="E25" s="19">
        <v>1373886</v>
      </c>
      <c r="F25" s="25">
        <f t="shared" si="0"/>
        <v>13024</v>
      </c>
      <c r="G25" s="25">
        <f t="shared" si="0"/>
        <v>3067511</v>
      </c>
      <c r="H25" s="160"/>
      <c r="I25" s="169"/>
      <c r="J25" s="172"/>
      <c r="K25" s="55">
        <v>1.0374999999999999</v>
      </c>
      <c r="L25" s="56">
        <v>0.167366666666666</v>
      </c>
    </row>
    <row r="26" spans="1:12" ht="15" thickBot="1">
      <c r="A26" s="21" t="s">
        <v>32</v>
      </c>
      <c r="B26" s="22">
        <v>166</v>
      </c>
      <c r="C26" s="22">
        <v>66106.582999999999</v>
      </c>
      <c r="D26" s="22">
        <v>91</v>
      </c>
      <c r="E26" s="22">
        <v>55909.199999999895</v>
      </c>
      <c r="F26" s="26">
        <f t="shared" si="0"/>
        <v>257</v>
      </c>
      <c r="G26" s="26">
        <f t="shared" si="0"/>
        <v>122015.78299999989</v>
      </c>
      <c r="H26" s="161"/>
      <c r="I26" s="170"/>
      <c r="J26" s="173"/>
      <c r="K26" s="57">
        <v>0.90959999999999896</v>
      </c>
      <c r="L26" s="58">
        <v>0.24840000000000001</v>
      </c>
    </row>
    <row r="27" spans="1:12">
      <c r="A27" s="49" t="s">
        <v>36</v>
      </c>
      <c r="B27" s="50">
        <v>5782</v>
      </c>
      <c r="C27" s="50">
        <v>27262063.216831546</v>
      </c>
      <c r="D27" s="50">
        <v>4960</v>
      </c>
      <c r="E27" s="50">
        <v>31780248.515143137</v>
      </c>
      <c r="F27" s="52">
        <f>B27+D27</f>
        <v>10742</v>
      </c>
      <c r="G27" s="52">
        <f>C27+E27</f>
        <v>59042311.731974684</v>
      </c>
      <c r="H27" s="159">
        <f>G27/G2</f>
        <v>0.61638893252019966</v>
      </c>
      <c r="I27" s="174">
        <f>F27/F2</f>
        <v>6.3400028684056919E-3</v>
      </c>
      <c r="J27" s="177">
        <f>E27/G27</f>
        <v>0.53826226621022311</v>
      </c>
      <c r="K27" s="59">
        <v>1.0134904761904746</v>
      </c>
      <c r="L27" s="60">
        <v>0.15639999999999979</v>
      </c>
    </row>
    <row r="28" spans="1:12">
      <c r="A28" s="18" t="s">
        <v>28</v>
      </c>
      <c r="B28" s="147">
        <v>23</v>
      </c>
      <c r="C28" s="147">
        <v>169998</v>
      </c>
      <c r="D28" s="147">
        <v>89</v>
      </c>
      <c r="E28" s="147">
        <v>3037626</v>
      </c>
      <c r="F28" s="25">
        <f>B28+D28</f>
        <v>112</v>
      </c>
      <c r="G28" s="25">
        <f>C28+E28</f>
        <v>3207624</v>
      </c>
      <c r="H28" s="160"/>
      <c r="I28" s="175"/>
      <c r="J28" s="178"/>
      <c r="K28" s="55">
        <v>1.0834999999999899</v>
      </c>
      <c r="L28" s="56">
        <v>9.873333333333334E-2</v>
      </c>
    </row>
    <row r="29" spans="1:12">
      <c r="A29" s="18" t="s">
        <v>43</v>
      </c>
      <c r="B29" s="147">
        <v>387</v>
      </c>
      <c r="C29" s="147">
        <v>5120363.9999999991</v>
      </c>
      <c r="D29" s="147">
        <v>840</v>
      </c>
      <c r="E29" s="147">
        <v>5866748.7999999998</v>
      </c>
      <c r="F29" s="25">
        <f t="shared" ref="F29:G32" si="1">B29+D29</f>
        <v>1227</v>
      </c>
      <c r="G29" s="25">
        <f t="shared" si="1"/>
        <v>10987112.799999999</v>
      </c>
      <c r="H29" s="160"/>
      <c r="I29" s="175"/>
      <c r="J29" s="178"/>
      <c r="K29" s="55">
        <v>1.0779666666666663</v>
      </c>
      <c r="L29" s="56">
        <v>0.11909999999999966</v>
      </c>
    </row>
    <row r="30" spans="1:12">
      <c r="A30" s="18" t="s">
        <v>30</v>
      </c>
      <c r="B30" s="147">
        <v>7</v>
      </c>
      <c r="C30" s="147">
        <v>193493.566831548</v>
      </c>
      <c r="D30" s="147">
        <v>13</v>
      </c>
      <c r="E30" s="147">
        <v>124836.73514313501</v>
      </c>
      <c r="F30" s="25">
        <f t="shared" si="1"/>
        <v>20</v>
      </c>
      <c r="G30" s="25">
        <f t="shared" si="1"/>
        <v>318330.30197468301</v>
      </c>
      <c r="H30" s="160"/>
      <c r="I30" s="175"/>
      <c r="J30" s="178"/>
      <c r="K30" s="55">
        <v>0.86780000000000002</v>
      </c>
      <c r="L30" s="56">
        <v>0.3251</v>
      </c>
    </row>
    <row r="31" spans="1:12">
      <c r="A31" s="18" t="s">
        <v>44</v>
      </c>
      <c r="B31" s="147">
        <v>5356</v>
      </c>
      <c r="C31" s="148">
        <v>21707713</v>
      </c>
      <c r="D31" s="147">
        <v>4000</v>
      </c>
      <c r="E31" s="147">
        <v>22110890</v>
      </c>
      <c r="F31" s="25">
        <f t="shared" si="1"/>
        <v>9356</v>
      </c>
      <c r="G31" s="25">
        <f t="shared" si="1"/>
        <v>43818603</v>
      </c>
      <c r="H31" s="160"/>
      <c r="I31" s="175"/>
      <c r="J31" s="178"/>
      <c r="K31" s="55">
        <v>1.0012749999999997</v>
      </c>
      <c r="L31" s="56">
        <v>0.15417499999999976</v>
      </c>
    </row>
    <row r="32" spans="1:12" ht="15" thickBot="1">
      <c r="A32" s="21" t="s">
        <v>32</v>
      </c>
      <c r="B32" s="22">
        <v>9</v>
      </c>
      <c r="C32" s="22">
        <v>70494.649999999994</v>
      </c>
      <c r="D32" s="22">
        <v>18</v>
      </c>
      <c r="E32" s="22">
        <v>640146.97999999905</v>
      </c>
      <c r="F32" s="26">
        <f t="shared" si="1"/>
        <v>27</v>
      </c>
      <c r="G32" s="26">
        <f t="shared" si="1"/>
        <v>710641.62999999907</v>
      </c>
      <c r="H32" s="161"/>
      <c r="I32" s="176"/>
      <c r="J32" s="179"/>
      <c r="K32" s="57">
        <v>0.90959999999999896</v>
      </c>
      <c r="L32" s="58">
        <v>0.19500000000000001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CF22-DD27-4479-A143-50DA59826A6A}">
  <sheetPr>
    <tabColor rgb="FF7030A0"/>
  </sheetPr>
  <dimension ref="A1:L32"/>
  <sheetViews>
    <sheetView zoomScaleNormal="100" workbookViewId="0">
      <selection activeCell="E22" sqref="E2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155">
        <v>2022</v>
      </c>
      <c r="B1" s="156" t="s">
        <v>14</v>
      </c>
      <c r="C1" s="62" t="s">
        <v>15</v>
      </c>
      <c r="D1" s="63" t="s">
        <v>16</v>
      </c>
      <c r="E1" s="64" t="s">
        <v>17</v>
      </c>
      <c r="F1" s="65" t="s">
        <v>18</v>
      </c>
      <c r="G1" s="66" t="s">
        <v>19</v>
      </c>
      <c r="H1" s="67" t="s">
        <v>20</v>
      </c>
      <c r="I1" s="67" t="s">
        <v>21</v>
      </c>
      <c r="J1" s="68" t="s">
        <v>22</v>
      </c>
      <c r="K1" s="61" t="s">
        <v>23</v>
      </c>
      <c r="L1" s="61" t="s">
        <v>24</v>
      </c>
    </row>
    <row r="2" spans="1:12" ht="15" thickBot="1">
      <c r="A2" s="10" t="s">
        <v>47</v>
      </c>
      <c r="B2" s="11">
        <v>1666688</v>
      </c>
      <c r="C2" s="11">
        <v>62623748.624316067</v>
      </c>
      <c r="D2" s="11">
        <v>43693</v>
      </c>
      <c r="E2" s="11">
        <v>39012676.552114889</v>
      </c>
      <c r="F2" s="12">
        <f>B2+D2</f>
        <v>1710381</v>
      </c>
      <c r="G2" s="12">
        <f>C2+E2</f>
        <v>101636425.17643096</v>
      </c>
      <c r="H2" s="13">
        <f>SUM(H3:H32)</f>
        <v>1</v>
      </c>
      <c r="I2" s="14">
        <f>SUM(I3:I32)</f>
        <v>0.99999824600483744</v>
      </c>
      <c r="J2" s="14">
        <f>E2/G2</f>
        <v>0.38384542239057184</v>
      </c>
      <c r="K2" s="157" t="s">
        <v>26</v>
      </c>
      <c r="L2" s="158"/>
    </row>
    <row r="3" spans="1:12">
      <c r="A3" s="69" t="s">
        <v>27</v>
      </c>
      <c r="B3" s="70">
        <v>1346419</v>
      </c>
      <c r="C3" s="70">
        <v>32285839.231948495</v>
      </c>
      <c r="D3" s="70">
        <v>16204</v>
      </c>
      <c r="E3" s="70">
        <v>443550.24599999998</v>
      </c>
      <c r="F3" s="71">
        <f>B3+D3</f>
        <v>1362623</v>
      </c>
      <c r="G3" s="71">
        <f>C3+E3</f>
        <v>32729389.477948494</v>
      </c>
      <c r="H3" s="159">
        <f>G3/G$2</f>
        <v>0.32202420954036365</v>
      </c>
      <c r="I3" s="162">
        <f>F3/F2</f>
        <v>0.79667805009527115</v>
      </c>
      <c r="J3" s="165">
        <f>E3/G3</f>
        <v>1.3552047657315547E-2</v>
      </c>
      <c r="K3" s="59">
        <v>0.99829411764705733</v>
      </c>
      <c r="L3" s="60">
        <v>0.43577058823529374</v>
      </c>
    </row>
    <row r="4" spans="1:12">
      <c r="A4" s="18" t="s">
        <v>28</v>
      </c>
      <c r="B4" s="19">
        <v>28935</v>
      </c>
      <c r="C4" s="19">
        <v>972709</v>
      </c>
      <c r="D4" s="19">
        <v>69</v>
      </c>
      <c r="E4" s="19">
        <v>4852</v>
      </c>
      <c r="F4" s="20">
        <f>B4+D4</f>
        <v>29004</v>
      </c>
      <c r="G4" s="20">
        <f t="shared" ref="F4:G26" si="0">C4+E4</f>
        <v>977561</v>
      </c>
      <c r="H4" s="160"/>
      <c r="I4" s="163"/>
      <c r="J4" s="166"/>
      <c r="K4" s="55">
        <v>1.0834999999999899</v>
      </c>
      <c r="L4" s="56">
        <v>0.41289999999999899</v>
      </c>
    </row>
    <row r="5" spans="1:12">
      <c r="A5" s="18" t="s">
        <v>43</v>
      </c>
      <c r="B5" s="19">
        <v>489960</v>
      </c>
      <c r="C5" s="19">
        <v>13022475</v>
      </c>
      <c r="D5" s="19">
        <v>2642</v>
      </c>
      <c r="E5" s="19">
        <v>74980.2</v>
      </c>
      <c r="F5" s="20">
        <f t="shared" si="0"/>
        <v>492602</v>
      </c>
      <c r="G5" s="20">
        <f t="shared" si="0"/>
        <v>13097455.199999999</v>
      </c>
      <c r="H5" s="160"/>
      <c r="I5" s="163"/>
      <c r="J5" s="166"/>
      <c r="K5" s="55">
        <v>1.0390999999999995</v>
      </c>
      <c r="L5" s="56">
        <v>0.38219999999999898</v>
      </c>
    </row>
    <row r="6" spans="1:12">
      <c r="A6" s="18" t="s">
        <v>30</v>
      </c>
      <c r="B6" s="19">
        <v>44842</v>
      </c>
      <c r="C6" s="19">
        <v>907001.8419484935</v>
      </c>
      <c r="D6" s="19">
        <v>239</v>
      </c>
      <c r="E6" s="19">
        <v>9064.0560000000005</v>
      </c>
      <c r="F6" s="20">
        <f t="shared" si="0"/>
        <v>45081</v>
      </c>
      <c r="G6" s="20">
        <f t="shared" si="0"/>
        <v>916065.89794849348</v>
      </c>
      <c r="H6" s="160"/>
      <c r="I6" s="163"/>
      <c r="J6" s="166"/>
      <c r="K6" s="55">
        <v>0.86780000000000002</v>
      </c>
      <c r="L6" s="56">
        <v>0.62170000000000003</v>
      </c>
    </row>
    <row r="7" spans="1:12">
      <c r="A7" s="18" t="s">
        <v>44</v>
      </c>
      <c r="B7" s="19">
        <v>771457</v>
      </c>
      <c r="C7" s="19">
        <v>17112758</v>
      </c>
      <c r="D7" s="19">
        <v>13246</v>
      </c>
      <c r="E7" s="19">
        <v>354067</v>
      </c>
      <c r="F7" s="20">
        <f t="shared" si="0"/>
        <v>784703</v>
      </c>
      <c r="G7" s="20">
        <f t="shared" si="0"/>
        <v>17466825</v>
      </c>
      <c r="H7" s="160"/>
      <c r="I7" s="163"/>
      <c r="J7" s="166"/>
      <c r="K7" s="55">
        <v>1.0374999999999999</v>
      </c>
      <c r="L7" s="56">
        <v>0.34876666666666667</v>
      </c>
    </row>
    <row r="8" spans="1:12" ht="15" thickBot="1">
      <c r="A8" s="21" t="s">
        <v>32</v>
      </c>
      <c r="B8" s="22">
        <v>11225</v>
      </c>
      <c r="C8" s="22">
        <v>270895.38999999891</v>
      </c>
      <c r="D8" s="22">
        <v>8</v>
      </c>
      <c r="E8" s="22">
        <v>586.99</v>
      </c>
      <c r="F8" s="23">
        <f t="shared" si="0"/>
        <v>11233</v>
      </c>
      <c r="G8" s="23">
        <f t="shared" si="0"/>
        <v>271482.3799999989</v>
      </c>
      <c r="H8" s="161"/>
      <c r="I8" s="164"/>
      <c r="J8" s="167"/>
      <c r="K8" s="55">
        <v>0.90959999999999896</v>
      </c>
      <c r="L8" s="56">
        <v>0.54790000000000005</v>
      </c>
    </row>
    <row r="9" spans="1:12">
      <c r="A9" s="69" t="s">
        <v>33</v>
      </c>
      <c r="B9" s="70">
        <v>195716</v>
      </c>
      <c r="C9" s="70">
        <v>4946353.2276780093</v>
      </c>
      <c r="D9" s="70">
        <v>3019</v>
      </c>
      <c r="E9" s="70">
        <v>68933</v>
      </c>
      <c r="F9" s="72">
        <f t="shared" si="0"/>
        <v>198735</v>
      </c>
      <c r="G9" s="72">
        <f t="shared" si="0"/>
        <v>5015286.2276780093</v>
      </c>
      <c r="H9" s="159">
        <f>G9/G2</f>
        <v>4.934536234398209E-2</v>
      </c>
      <c r="I9" s="168">
        <f>F9/F2</f>
        <v>0.11619340953857649</v>
      </c>
      <c r="J9" s="171">
        <f>E9/G9</f>
        <v>1.3744579445850448E-2</v>
      </c>
      <c r="K9" s="116">
        <v>1.0064499999999983</v>
      </c>
      <c r="L9" s="117">
        <v>0.42414999999999964</v>
      </c>
    </row>
    <row r="10" spans="1:12">
      <c r="A10" s="18" t="s">
        <v>28</v>
      </c>
      <c r="B10" s="19">
        <v>6193</v>
      </c>
      <c r="C10" s="19">
        <v>184149</v>
      </c>
      <c r="D10" s="19">
        <v>0</v>
      </c>
      <c r="E10" s="19">
        <v>0</v>
      </c>
      <c r="F10" s="25">
        <f t="shared" si="0"/>
        <v>6193</v>
      </c>
      <c r="G10" s="25">
        <f t="shared" si="0"/>
        <v>184149</v>
      </c>
      <c r="H10" s="160"/>
      <c r="I10" s="169"/>
      <c r="J10" s="172"/>
      <c r="K10" s="55">
        <v>1.0834999999999899</v>
      </c>
      <c r="L10" s="56">
        <v>0.41289999999999899</v>
      </c>
    </row>
    <row r="11" spans="1:12">
      <c r="A11" s="18" t="s">
        <v>43</v>
      </c>
      <c r="B11" s="19">
        <v>85330</v>
      </c>
      <c r="C11" s="19">
        <v>2381022</v>
      </c>
      <c r="D11" s="19">
        <v>568</v>
      </c>
      <c r="E11" s="19">
        <v>14451</v>
      </c>
      <c r="F11" s="25">
        <f t="shared" si="0"/>
        <v>85898</v>
      </c>
      <c r="G11" s="25">
        <f t="shared" si="0"/>
        <v>2395473</v>
      </c>
      <c r="H11" s="160"/>
      <c r="I11" s="169"/>
      <c r="J11" s="172"/>
      <c r="K11" s="55">
        <v>1.0390999999999995</v>
      </c>
      <c r="L11" s="56">
        <v>0.38219999999999898</v>
      </c>
    </row>
    <row r="12" spans="1:12">
      <c r="A12" s="18" t="s">
        <v>30</v>
      </c>
      <c r="B12" s="19">
        <v>10993</v>
      </c>
      <c r="C12" s="19">
        <v>247316.84767800881</v>
      </c>
      <c r="D12" s="19">
        <v>0</v>
      </c>
      <c r="E12" s="19">
        <v>0</v>
      </c>
      <c r="F12" s="25">
        <f t="shared" si="0"/>
        <v>10993</v>
      </c>
      <c r="G12" s="25">
        <f t="shared" si="0"/>
        <v>247316.84767800881</v>
      </c>
      <c r="H12" s="160"/>
      <c r="I12" s="169"/>
      <c r="J12" s="172"/>
      <c r="K12" s="55">
        <v>0.86780000000000002</v>
      </c>
      <c r="L12" s="56">
        <v>0.62170000000000003</v>
      </c>
    </row>
    <row r="13" spans="1:12">
      <c r="A13" s="18" t="s">
        <v>44</v>
      </c>
      <c r="B13" s="19">
        <v>89843</v>
      </c>
      <c r="C13" s="19">
        <v>2050746</v>
      </c>
      <c r="D13" s="19">
        <v>2451</v>
      </c>
      <c r="E13" s="19">
        <v>54482</v>
      </c>
      <c r="F13" s="25">
        <f t="shared" si="0"/>
        <v>92294</v>
      </c>
      <c r="G13" s="25">
        <f t="shared" si="0"/>
        <v>2105228</v>
      </c>
      <c r="H13" s="160"/>
      <c r="I13" s="169"/>
      <c r="J13" s="172"/>
      <c r="K13" s="55">
        <v>1.0374999999999999</v>
      </c>
      <c r="L13" s="56">
        <v>0.34876666666666667</v>
      </c>
    </row>
    <row r="14" spans="1:12" ht="15" thickBot="1">
      <c r="A14" s="21" t="s">
        <v>32</v>
      </c>
      <c r="B14" s="22">
        <v>3357</v>
      </c>
      <c r="C14" s="22">
        <v>83119.379999999903</v>
      </c>
      <c r="D14" s="22">
        <v>0</v>
      </c>
      <c r="E14" s="22">
        <v>0</v>
      </c>
      <c r="F14" s="26">
        <f t="shared" si="0"/>
        <v>3357</v>
      </c>
      <c r="G14" s="26">
        <f t="shared" si="0"/>
        <v>83119.379999999903</v>
      </c>
      <c r="H14" s="161"/>
      <c r="I14" s="170"/>
      <c r="J14" s="173"/>
      <c r="K14" s="55">
        <v>0.90959999999999896</v>
      </c>
      <c r="L14" s="56">
        <v>0.54790000000000005</v>
      </c>
    </row>
    <row r="15" spans="1:12">
      <c r="A15" s="69" t="s">
        <v>34</v>
      </c>
      <c r="B15" s="70">
        <v>101316</v>
      </c>
      <c r="C15" s="70">
        <v>5196936.1421193536</v>
      </c>
      <c r="D15" s="70">
        <v>11747</v>
      </c>
      <c r="E15" s="70">
        <v>1536401.784</v>
      </c>
      <c r="F15" s="72">
        <f t="shared" si="0"/>
        <v>113063</v>
      </c>
      <c r="G15" s="72">
        <f t="shared" si="0"/>
        <v>6733337.9261193536</v>
      </c>
      <c r="H15" s="159">
        <f>G15/G2</f>
        <v>6.6249259696323767E-2</v>
      </c>
      <c r="I15" s="168">
        <f>F15/F2</f>
        <v>6.6103985018542658E-2</v>
      </c>
      <c r="J15" s="171">
        <f>E15/G15</f>
        <v>0.22817832713253994</v>
      </c>
      <c r="K15" s="116">
        <v>0.99104444444444317</v>
      </c>
      <c r="L15" s="117">
        <v>0.2463666666666661</v>
      </c>
    </row>
    <row r="16" spans="1:12">
      <c r="A16" s="18" t="s">
        <v>28</v>
      </c>
      <c r="B16" s="19">
        <v>3961</v>
      </c>
      <c r="C16" s="19">
        <v>288424</v>
      </c>
      <c r="D16" s="19">
        <v>629</v>
      </c>
      <c r="E16" s="19">
        <v>84280</v>
      </c>
      <c r="F16" s="25">
        <f t="shared" si="0"/>
        <v>4590</v>
      </c>
      <c r="G16" s="25">
        <f t="shared" si="0"/>
        <v>372704</v>
      </c>
      <c r="H16" s="160"/>
      <c r="I16" s="169"/>
      <c r="J16" s="172"/>
      <c r="K16" s="55">
        <v>1.0834999999999899</v>
      </c>
      <c r="L16" s="56">
        <v>0.22650000000000001</v>
      </c>
    </row>
    <row r="17" spans="1:12">
      <c r="A17" s="18" t="s">
        <v>43</v>
      </c>
      <c r="B17" s="19">
        <v>43306</v>
      </c>
      <c r="C17" s="19">
        <v>2106957</v>
      </c>
      <c r="D17" s="19">
        <v>4938</v>
      </c>
      <c r="E17" s="19">
        <v>431343.29999999993</v>
      </c>
      <c r="F17" s="25">
        <f t="shared" si="0"/>
        <v>48244</v>
      </c>
      <c r="G17" s="25">
        <f t="shared" si="0"/>
        <v>2538300.2999999998</v>
      </c>
      <c r="H17" s="160"/>
      <c r="I17" s="169"/>
      <c r="J17" s="172"/>
      <c r="K17" s="55">
        <v>1.0390999999999995</v>
      </c>
      <c r="L17" s="56">
        <v>0.19694999999999949</v>
      </c>
    </row>
    <row r="18" spans="1:12">
      <c r="A18" s="18" t="s">
        <v>30</v>
      </c>
      <c r="B18" s="19">
        <v>3749</v>
      </c>
      <c r="C18" s="19">
        <v>191418.75211935389</v>
      </c>
      <c r="D18" s="19">
        <v>218</v>
      </c>
      <c r="E18" s="19">
        <v>24444.983999999997</v>
      </c>
      <c r="F18" s="25">
        <f t="shared" si="0"/>
        <v>3967</v>
      </c>
      <c r="G18" s="25">
        <f t="shared" si="0"/>
        <v>215863.73611935388</v>
      </c>
      <c r="H18" s="160"/>
      <c r="I18" s="169"/>
      <c r="J18" s="172"/>
      <c r="K18" s="55">
        <v>0.86780000000000002</v>
      </c>
      <c r="L18" s="56">
        <v>0.3251</v>
      </c>
    </row>
    <row r="19" spans="1:12">
      <c r="A19" s="18" t="s">
        <v>44</v>
      </c>
      <c r="B19" s="19">
        <v>48970</v>
      </c>
      <c r="C19" s="19">
        <v>2542914</v>
      </c>
      <c r="D19" s="19">
        <v>5852</v>
      </c>
      <c r="E19" s="19">
        <v>979999</v>
      </c>
      <c r="F19" s="25">
        <f t="shared" si="0"/>
        <v>54822</v>
      </c>
      <c r="G19" s="25">
        <f t="shared" si="0"/>
        <v>3522913</v>
      </c>
      <c r="H19" s="160"/>
      <c r="I19" s="169"/>
      <c r="J19" s="172"/>
      <c r="K19" s="55">
        <v>1.0374999999999999</v>
      </c>
      <c r="L19" s="56">
        <v>0.17959999999999898</v>
      </c>
    </row>
    <row r="20" spans="1:12" ht="15" thickBot="1">
      <c r="A20" s="21" t="s">
        <v>32</v>
      </c>
      <c r="B20" s="22">
        <v>1330</v>
      </c>
      <c r="C20" s="22">
        <v>67222.389999999898</v>
      </c>
      <c r="D20" s="22">
        <v>110</v>
      </c>
      <c r="E20" s="22">
        <v>16334.5</v>
      </c>
      <c r="F20" s="26">
        <f t="shared" si="0"/>
        <v>1440</v>
      </c>
      <c r="G20" s="26">
        <f t="shared" si="0"/>
        <v>83556.889999999898</v>
      </c>
      <c r="H20" s="161"/>
      <c r="I20" s="170"/>
      <c r="J20" s="173"/>
      <c r="K20" s="55">
        <v>0.90959999999999896</v>
      </c>
      <c r="L20" s="56">
        <v>0.40789999999999899</v>
      </c>
    </row>
    <row r="21" spans="1:12">
      <c r="A21" s="69" t="s">
        <v>35</v>
      </c>
      <c r="B21" s="70">
        <v>17317</v>
      </c>
      <c r="C21" s="70">
        <v>7532850.8421807233</v>
      </c>
      <c r="D21" s="70">
        <v>7657</v>
      </c>
      <c r="E21" s="70">
        <v>5287408.3053865619</v>
      </c>
      <c r="F21" s="72">
        <f t="shared" si="0"/>
        <v>24974</v>
      </c>
      <c r="G21" s="72">
        <f t="shared" si="0"/>
        <v>12820259.147567285</v>
      </c>
      <c r="H21" s="159">
        <f>G21/G2</f>
        <v>0.1261384304427528</v>
      </c>
      <c r="I21" s="168">
        <f>F21/F2</f>
        <v>1.4601425062603011E-2</v>
      </c>
      <c r="J21" s="171">
        <f>E21/G21</f>
        <v>0.41242600828313808</v>
      </c>
      <c r="K21" s="116">
        <v>1.0064499999999983</v>
      </c>
      <c r="L21" s="117">
        <v>0.19481249999999964</v>
      </c>
    </row>
    <row r="22" spans="1:12">
      <c r="A22" s="18" t="s">
        <v>28</v>
      </c>
      <c r="B22" s="19">
        <v>290</v>
      </c>
      <c r="C22" s="19">
        <v>228673</v>
      </c>
      <c r="D22" s="19">
        <v>293</v>
      </c>
      <c r="E22" s="19">
        <v>362383</v>
      </c>
      <c r="F22" s="25">
        <f t="shared" si="0"/>
        <v>583</v>
      </c>
      <c r="G22" s="25">
        <f t="shared" si="0"/>
        <v>591056</v>
      </c>
      <c r="H22" s="160"/>
      <c r="I22" s="169"/>
      <c r="J22" s="172"/>
      <c r="K22" s="55">
        <v>1.0834999999999899</v>
      </c>
      <c r="L22" s="56">
        <v>0.1767</v>
      </c>
    </row>
    <row r="23" spans="1:12">
      <c r="A23" s="18" t="s">
        <v>43</v>
      </c>
      <c r="B23" s="19">
        <v>6613</v>
      </c>
      <c r="C23" s="19">
        <v>4442591.9999999981</v>
      </c>
      <c r="D23" s="19">
        <v>3622</v>
      </c>
      <c r="E23" s="19">
        <v>2726973.3</v>
      </c>
      <c r="F23" s="25">
        <f t="shared" si="0"/>
        <v>10235</v>
      </c>
      <c r="G23" s="25">
        <f t="shared" si="0"/>
        <v>7169565.299999998</v>
      </c>
      <c r="H23" s="160"/>
      <c r="I23" s="169"/>
      <c r="J23" s="172"/>
      <c r="K23" s="55">
        <v>1.0390999999999995</v>
      </c>
      <c r="L23" s="56">
        <v>0.15309999999999951</v>
      </c>
    </row>
    <row r="24" spans="1:12">
      <c r="A24" s="18" t="s">
        <v>30</v>
      </c>
      <c r="B24" s="19">
        <v>339</v>
      </c>
      <c r="C24" s="19">
        <v>246355.84118072499</v>
      </c>
      <c r="D24" s="19">
        <v>219</v>
      </c>
      <c r="E24" s="19">
        <v>200993.22538656188</v>
      </c>
      <c r="F24" s="25">
        <f t="shared" si="0"/>
        <v>558</v>
      </c>
      <c r="G24" s="25">
        <f t="shared" si="0"/>
        <v>447349.06656728685</v>
      </c>
      <c r="H24" s="160"/>
      <c r="I24" s="169"/>
      <c r="J24" s="172"/>
      <c r="K24" s="55">
        <v>0.86780000000000002</v>
      </c>
      <c r="L24" s="56">
        <v>0.3251</v>
      </c>
    </row>
    <row r="25" spans="1:12">
      <c r="A25" s="18" t="s">
        <v>44</v>
      </c>
      <c r="B25" s="19">
        <v>9910</v>
      </c>
      <c r="C25" s="19">
        <v>2449115</v>
      </c>
      <c r="D25" s="19">
        <v>3428</v>
      </c>
      <c r="E25" s="19">
        <v>1877640</v>
      </c>
      <c r="F25" s="25">
        <f t="shared" si="0"/>
        <v>13338</v>
      </c>
      <c r="G25" s="25">
        <f t="shared" si="0"/>
        <v>4326755</v>
      </c>
      <c r="H25" s="160"/>
      <c r="I25" s="169"/>
      <c r="J25" s="172"/>
      <c r="K25" s="55">
        <v>1.0374999999999999</v>
      </c>
      <c r="L25" s="56">
        <v>0.167366666666666</v>
      </c>
    </row>
    <row r="26" spans="1:12" ht="15" thickBot="1">
      <c r="A26" s="21" t="s">
        <v>32</v>
      </c>
      <c r="B26" s="22">
        <v>165</v>
      </c>
      <c r="C26" s="22">
        <v>166115.00099999999</v>
      </c>
      <c r="D26" s="22">
        <v>95</v>
      </c>
      <c r="E26" s="22">
        <v>119418.78</v>
      </c>
      <c r="F26" s="26">
        <f t="shared" si="0"/>
        <v>260</v>
      </c>
      <c r="G26" s="26">
        <f t="shared" si="0"/>
        <v>285533.78099999996</v>
      </c>
      <c r="H26" s="161"/>
      <c r="I26" s="170"/>
      <c r="J26" s="173"/>
      <c r="K26" s="55">
        <v>0.90959999999999896</v>
      </c>
      <c r="L26" s="56">
        <v>0.24840000000000001</v>
      </c>
    </row>
    <row r="27" spans="1:12">
      <c r="A27" s="69" t="s">
        <v>36</v>
      </c>
      <c r="B27" s="70">
        <v>5917</v>
      </c>
      <c r="C27" s="70">
        <v>12661769.180389483</v>
      </c>
      <c r="D27" s="70">
        <v>5066</v>
      </c>
      <c r="E27" s="70">
        <v>31676383.21672833</v>
      </c>
      <c r="F27" s="72">
        <f>B27+D27</f>
        <v>10983</v>
      </c>
      <c r="G27" s="72">
        <f>C27+E27</f>
        <v>44338152.397117808</v>
      </c>
      <c r="H27" s="159">
        <f>G27/G2</f>
        <v>0.43624273797657764</v>
      </c>
      <c r="I27" s="174">
        <f>F27/F2</f>
        <v>6.4213762898441924E-3</v>
      </c>
      <c r="J27" s="177">
        <f>E27/G27</f>
        <v>0.71442722585768925</v>
      </c>
      <c r="K27" s="116">
        <v>1.0134904761904746</v>
      </c>
      <c r="L27" s="117">
        <v>0.15639999999999979</v>
      </c>
    </row>
    <row r="28" spans="1:12">
      <c r="A28" s="18" t="s">
        <v>28</v>
      </c>
      <c r="B28" s="147">
        <v>23</v>
      </c>
      <c r="C28" s="147">
        <v>211010</v>
      </c>
      <c r="D28" s="147">
        <v>88</v>
      </c>
      <c r="E28" s="147">
        <v>3191602</v>
      </c>
      <c r="F28" s="25">
        <f>B28+D28</f>
        <v>111</v>
      </c>
      <c r="G28" s="25">
        <f>C28+E28</f>
        <v>3402612</v>
      </c>
      <c r="H28" s="160"/>
      <c r="I28" s="175"/>
      <c r="J28" s="178"/>
      <c r="K28" s="55">
        <v>1.0834999999999899</v>
      </c>
      <c r="L28" s="56">
        <v>9.873333333333334E-2</v>
      </c>
    </row>
    <row r="29" spans="1:12">
      <c r="A29" s="18" t="s">
        <v>43</v>
      </c>
      <c r="B29" s="147">
        <v>395</v>
      </c>
      <c r="C29" s="147">
        <v>5497245</v>
      </c>
      <c r="D29" s="147">
        <v>840</v>
      </c>
      <c r="E29" s="147">
        <v>5789972.3999999985</v>
      </c>
      <c r="F29" s="25">
        <f t="shared" ref="F29:G32" si="1">B29+D29</f>
        <v>1235</v>
      </c>
      <c r="G29" s="25">
        <f t="shared" si="1"/>
        <v>11287217.399999999</v>
      </c>
      <c r="H29" s="160"/>
      <c r="I29" s="175"/>
      <c r="J29" s="178"/>
      <c r="K29" s="55">
        <v>1.0779666666666663</v>
      </c>
      <c r="L29" s="56">
        <v>0.11909999999999966</v>
      </c>
    </row>
    <row r="30" spans="1:12">
      <c r="A30" s="18" t="s">
        <v>30</v>
      </c>
      <c r="B30" s="147">
        <v>7</v>
      </c>
      <c r="C30" s="147">
        <v>140305.64038948299</v>
      </c>
      <c r="D30" s="147">
        <v>13</v>
      </c>
      <c r="E30" s="147">
        <v>462191.87672833452</v>
      </c>
      <c r="F30" s="25">
        <f t="shared" si="1"/>
        <v>20</v>
      </c>
      <c r="G30" s="25">
        <f t="shared" si="1"/>
        <v>602497.51711781754</v>
      </c>
      <c r="H30" s="160"/>
      <c r="I30" s="175"/>
      <c r="J30" s="178"/>
      <c r="K30" s="55">
        <v>0.86780000000000002</v>
      </c>
      <c r="L30" s="56">
        <v>0.3251</v>
      </c>
    </row>
    <row r="31" spans="1:12">
      <c r="A31" s="18" t="s">
        <v>44</v>
      </c>
      <c r="B31" s="147">
        <v>5485</v>
      </c>
      <c r="C31" s="147">
        <v>6725780</v>
      </c>
      <c r="D31" s="147">
        <v>4105</v>
      </c>
      <c r="E31" s="147">
        <v>21569386</v>
      </c>
      <c r="F31" s="25">
        <f t="shared" si="1"/>
        <v>9590</v>
      </c>
      <c r="G31" s="25">
        <f t="shared" si="1"/>
        <v>28295166</v>
      </c>
      <c r="H31" s="160"/>
      <c r="I31" s="175"/>
      <c r="J31" s="178"/>
      <c r="K31" s="55">
        <v>1.0012749999999997</v>
      </c>
      <c r="L31" s="56">
        <v>0.15417499999999976</v>
      </c>
    </row>
    <row r="32" spans="1:12" ht="15" thickBot="1">
      <c r="A32" s="21" t="s">
        <v>32</v>
      </c>
      <c r="B32" s="22">
        <v>7</v>
      </c>
      <c r="C32" s="22">
        <v>87428.539999999906</v>
      </c>
      <c r="D32" s="22">
        <v>20</v>
      </c>
      <c r="E32" s="22">
        <v>663230.93999999901</v>
      </c>
      <c r="F32" s="26">
        <f t="shared" si="1"/>
        <v>27</v>
      </c>
      <c r="G32" s="26">
        <f t="shared" si="1"/>
        <v>750659.47999999893</v>
      </c>
      <c r="H32" s="161"/>
      <c r="I32" s="176"/>
      <c r="J32" s="179"/>
      <c r="K32" s="57">
        <v>0.90959999999999896</v>
      </c>
      <c r="L32" s="58">
        <v>0.19500000000000001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4138D-AF9E-494F-9B22-46F18C2C8874}">
  <sheetPr>
    <tabColor rgb="FF7030A0"/>
  </sheetPr>
  <dimension ref="A1:L32"/>
  <sheetViews>
    <sheetView zoomScaleNormal="100" workbookViewId="0">
      <selection activeCell="B1" sqref="B1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155">
        <v>2022</v>
      </c>
      <c r="B1" s="156" t="s">
        <v>14</v>
      </c>
      <c r="C1" s="62" t="s">
        <v>15</v>
      </c>
      <c r="D1" s="63" t="s">
        <v>16</v>
      </c>
      <c r="E1" s="64" t="s">
        <v>17</v>
      </c>
      <c r="F1" s="65" t="s">
        <v>18</v>
      </c>
      <c r="G1" s="66" t="s">
        <v>19</v>
      </c>
      <c r="H1" s="67" t="s">
        <v>20</v>
      </c>
      <c r="I1" s="67" t="s">
        <v>21</v>
      </c>
      <c r="J1" s="68" t="s">
        <v>22</v>
      </c>
      <c r="K1" s="61" t="s">
        <v>23</v>
      </c>
      <c r="L1" s="61" t="s">
        <v>24</v>
      </c>
    </row>
    <row r="2" spans="1:12" ht="15" thickBot="1">
      <c r="A2" s="10" t="s">
        <v>48</v>
      </c>
      <c r="B2" s="11">
        <v>1662949</v>
      </c>
      <c r="C2" s="11">
        <v>99574791.271581903</v>
      </c>
      <c r="D2" s="11">
        <v>42853</v>
      </c>
      <c r="E2" s="11">
        <v>50331464.53082215</v>
      </c>
      <c r="F2" s="12">
        <f>B2+D2</f>
        <v>1705802</v>
      </c>
      <c r="G2" s="12">
        <f>C2+E2</f>
        <v>149906255.80240405</v>
      </c>
      <c r="H2" s="13">
        <f>SUM(H3:H32)</f>
        <v>1</v>
      </c>
      <c r="I2" s="14">
        <f>SUM(I3:I32)</f>
        <v>0.99999824129646941</v>
      </c>
      <c r="J2" s="14">
        <f>E2/G2</f>
        <v>0.33575292946523572</v>
      </c>
      <c r="K2" s="157" t="s">
        <v>26</v>
      </c>
      <c r="L2" s="158"/>
    </row>
    <row r="3" spans="1:12">
      <c r="A3" s="69" t="s">
        <v>27</v>
      </c>
      <c r="B3" s="70">
        <v>1350922</v>
      </c>
      <c r="C3" s="70">
        <v>55765688.670961052</v>
      </c>
      <c r="D3" s="70">
        <v>16171</v>
      </c>
      <c r="E3" s="70">
        <v>724127.45505539351</v>
      </c>
      <c r="F3" s="71">
        <f>B3+D3</f>
        <v>1367093</v>
      </c>
      <c r="G3" s="71">
        <f>C3+E3</f>
        <v>56489816.126016445</v>
      </c>
      <c r="H3" s="159">
        <f>G3/G$2</f>
        <v>0.37683428102211675</v>
      </c>
      <c r="I3" s="162">
        <f>F3/F2</f>
        <v>0.80143709527835005</v>
      </c>
      <c r="J3" s="165">
        <f>E3/G3</f>
        <v>1.2818725652071929E-2</v>
      </c>
      <c r="K3" s="59"/>
      <c r="L3" s="60"/>
    </row>
    <row r="4" spans="1:12">
      <c r="A4" s="18" t="s">
        <v>28</v>
      </c>
      <c r="B4" s="19">
        <v>29113</v>
      </c>
      <c r="C4" s="19">
        <v>1546345</v>
      </c>
      <c r="D4" s="19">
        <v>69</v>
      </c>
      <c r="E4" s="19">
        <v>7223</v>
      </c>
      <c r="F4" s="20">
        <f>B4+D4</f>
        <v>29182</v>
      </c>
      <c r="G4" s="20">
        <f t="shared" ref="F4:G26" si="0">C4+E4</f>
        <v>1553568</v>
      </c>
      <c r="H4" s="160"/>
      <c r="I4" s="163"/>
      <c r="J4" s="166"/>
      <c r="K4" s="55">
        <v>1.0893999999999899</v>
      </c>
      <c r="L4" s="56">
        <v>0.32140000000000002</v>
      </c>
    </row>
    <row r="5" spans="1:12">
      <c r="A5" s="18" t="s">
        <v>43</v>
      </c>
      <c r="B5" s="19">
        <v>478143</v>
      </c>
      <c r="C5" s="19">
        <v>23156759.999999899</v>
      </c>
      <c r="D5" s="19">
        <v>2482</v>
      </c>
      <c r="E5" s="19">
        <v>116707.4</v>
      </c>
      <c r="F5" s="20">
        <f t="shared" si="0"/>
        <v>480625</v>
      </c>
      <c r="G5" s="20">
        <f t="shared" si="0"/>
        <v>23273467.399999898</v>
      </c>
      <c r="H5" s="160"/>
      <c r="I5" s="163"/>
      <c r="J5" s="166"/>
      <c r="K5" s="55">
        <v>0.84787499999999982</v>
      </c>
      <c r="L5" s="56">
        <v>0.46629999999999949</v>
      </c>
    </row>
    <row r="6" spans="1:12">
      <c r="A6" s="18" t="s">
        <v>30</v>
      </c>
      <c r="B6" s="19">
        <v>45381</v>
      </c>
      <c r="C6" s="19">
        <v>1480036.3909611562</v>
      </c>
      <c r="D6" s="19">
        <v>239</v>
      </c>
      <c r="E6" s="19">
        <v>12306.2750553935</v>
      </c>
      <c r="F6" s="20">
        <f t="shared" si="0"/>
        <v>45620</v>
      </c>
      <c r="G6" s="20">
        <f t="shared" si="0"/>
        <v>1492342.6660165498</v>
      </c>
      <c r="H6" s="160"/>
      <c r="I6" s="163"/>
      <c r="J6" s="166"/>
      <c r="K6" s="55">
        <v>0.85340000000000005</v>
      </c>
      <c r="L6" s="56">
        <v>0.64470000000000005</v>
      </c>
    </row>
    <row r="7" spans="1:12">
      <c r="A7" s="18" t="s">
        <v>44</v>
      </c>
      <c r="B7" s="19">
        <v>787082</v>
      </c>
      <c r="C7" s="19">
        <v>29147542</v>
      </c>
      <c r="D7" s="19">
        <v>13373</v>
      </c>
      <c r="E7" s="19">
        <v>587100</v>
      </c>
      <c r="F7" s="20">
        <f t="shared" si="0"/>
        <v>800455</v>
      </c>
      <c r="G7" s="20">
        <f t="shared" si="0"/>
        <v>29734642</v>
      </c>
      <c r="H7" s="160"/>
      <c r="I7" s="163"/>
      <c r="J7" s="166"/>
      <c r="K7" s="55">
        <v>0.89039999999999886</v>
      </c>
      <c r="L7" s="56">
        <v>0.41543333333333332</v>
      </c>
    </row>
    <row r="8" spans="1:12" ht="15" thickBot="1">
      <c r="A8" s="21" t="s">
        <v>32</v>
      </c>
      <c r="B8" s="22">
        <v>11203</v>
      </c>
      <c r="C8" s="22">
        <v>435005.27999999997</v>
      </c>
      <c r="D8" s="22">
        <v>8</v>
      </c>
      <c r="E8" s="22">
        <v>790.77999999999895</v>
      </c>
      <c r="F8" s="23">
        <f t="shared" si="0"/>
        <v>11211</v>
      </c>
      <c r="G8" s="23">
        <f t="shared" si="0"/>
        <v>435796.06</v>
      </c>
      <c r="H8" s="161"/>
      <c r="I8" s="164"/>
      <c r="J8" s="167"/>
      <c r="K8" s="55">
        <v>1.0027499999999949</v>
      </c>
      <c r="L8" s="56">
        <v>0.66949999999999898</v>
      </c>
    </row>
    <row r="9" spans="1:12">
      <c r="A9" s="69" t="s">
        <v>33</v>
      </c>
      <c r="B9" s="70">
        <v>188159</v>
      </c>
      <c r="C9" s="70">
        <v>8116320.7799402103</v>
      </c>
      <c r="D9" s="70">
        <v>2754</v>
      </c>
      <c r="E9" s="70">
        <v>99650</v>
      </c>
      <c r="F9" s="72">
        <f t="shared" si="0"/>
        <v>190913</v>
      </c>
      <c r="G9" s="72">
        <f t="shared" si="0"/>
        <v>8215970.7799402103</v>
      </c>
      <c r="H9" s="159">
        <f>G9/G2</f>
        <v>5.4807391032232367E-2</v>
      </c>
      <c r="I9" s="168">
        <f>F9/F2</f>
        <v>0.11191978904937384</v>
      </c>
      <c r="J9" s="171">
        <f>E9/G9</f>
        <v>1.2128816261530713E-2</v>
      </c>
      <c r="K9" s="116"/>
      <c r="L9" s="117"/>
    </row>
    <row r="10" spans="1:12">
      <c r="A10" s="18" t="s">
        <v>28</v>
      </c>
      <c r="B10" s="19">
        <v>6147</v>
      </c>
      <c r="C10" s="19">
        <v>291036</v>
      </c>
      <c r="D10" s="19">
        <v>0</v>
      </c>
      <c r="E10" s="19">
        <v>0</v>
      </c>
      <c r="F10" s="25">
        <f t="shared" si="0"/>
        <v>6147</v>
      </c>
      <c r="G10" s="25">
        <f t="shared" si="0"/>
        <v>291036</v>
      </c>
      <c r="H10" s="160"/>
      <c r="I10" s="169"/>
      <c r="J10" s="172"/>
      <c r="K10" s="55">
        <v>1.0893999999999899</v>
      </c>
      <c r="L10" s="56">
        <v>0.32140000000000002</v>
      </c>
    </row>
    <row r="11" spans="1:12">
      <c r="A11" s="18" t="s">
        <v>43</v>
      </c>
      <c r="B11" s="19">
        <v>84634</v>
      </c>
      <c r="C11" s="19">
        <v>4094881</v>
      </c>
      <c r="D11" s="19">
        <v>549</v>
      </c>
      <c r="E11" s="19">
        <v>21123</v>
      </c>
      <c r="F11" s="25">
        <f t="shared" si="0"/>
        <v>85183</v>
      </c>
      <c r="G11" s="25">
        <f t="shared" si="0"/>
        <v>4116004</v>
      </c>
      <c r="H11" s="160"/>
      <c r="I11" s="169"/>
      <c r="J11" s="172"/>
      <c r="K11" s="55">
        <v>0.84787499999999982</v>
      </c>
      <c r="L11" s="56">
        <v>0.46629999999999949</v>
      </c>
    </row>
    <row r="12" spans="1:12">
      <c r="A12" s="18" t="s">
        <v>30</v>
      </c>
      <c r="B12" s="19">
        <v>10653</v>
      </c>
      <c r="C12" s="19">
        <v>388923.10994021117</v>
      </c>
      <c r="D12" s="19">
        <v>0</v>
      </c>
      <c r="E12" s="19">
        <v>0</v>
      </c>
      <c r="F12" s="25">
        <f t="shared" si="0"/>
        <v>10653</v>
      </c>
      <c r="G12" s="25">
        <f t="shared" si="0"/>
        <v>388923.10994021117</v>
      </c>
      <c r="H12" s="160"/>
      <c r="I12" s="169"/>
      <c r="J12" s="172"/>
      <c r="K12" s="55">
        <v>0.85340000000000005</v>
      </c>
      <c r="L12" s="56">
        <v>0.64470000000000005</v>
      </c>
    </row>
    <row r="13" spans="1:12">
      <c r="A13" s="18" t="s">
        <v>44</v>
      </c>
      <c r="B13" s="19">
        <v>83301</v>
      </c>
      <c r="C13" s="19">
        <v>3209080</v>
      </c>
      <c r="D13" s="19">
        <v>2205</v>
      </c>
      <c r="E13" s="19">
        <v>78527</v>
      </c>
      <c r="F13" s="25">
        <f t="shared" si="0"/>
        <v>85506</v>
      </c>
      <c r="G13" s="25">
        <f t="shared" si="0"/>
        <v>3287607</v>
      </c>
      <c r="H13" s="160"/>
      <c r="I13" s="169"/>
      <c r="J13" s="172"/>
      <c r="K13" s="55">
        <v>0.89039999999999886</v>
      </c>
      <c r="L13" s="56">
        <v>0.41543333333333332</v>
      </c>
    </row>
    <row r="14" spans="1:12" ht="15" thickBot="1">
      <c r="A14" s="21" t="s">
        <v>32</v>
      </c>
      <c r="B14" s="22">
        <v>3424</v>
      </c>
      <c r="C14" s="22">
        <v>132400.66999999899</v>
      </c>
      <c r="D14" s="22">
        <v>0</v>
      </c>
      <c r="E14" s="22">
        <v>0</v>
      </c>
      <c r="F14" s="26">
        <f t="shared" si="0"/>
        <v>3424</v>
      </c>
      <c r="G14" s="26">
        <f t="shared" si="0"/>
        <v>132400.66999999899</v>
      </c>
      <c r="H14" s="161"/>
      <c r="I14" s="170"/>
      <c r="J14" s="173"/>
      <c r="K14" s="55">
        <v>1.0027499999999949</v>
      </c>
      <c r="L14" s="56">
        <v>0.66949999999999898</v>
      </c>
    </row>
    <row r="15" spans="1:12">
      <c r="A15" s="69" t="s">
        <v>34</v>
      </c>
      <c r="B15" s="70">
        <v>100949</v>
      </c>
      <c r="C15" s="70">
        <v>8803881.9188203402</v>
      </c>
      <c r="D15" s="70">
        <v>11571</v>
      </c>
      <c r="E15" s="70">
        <v>2238975.319580175</v>
      </c>
      <c r="F15" s="72">
        <f t="shared" si="0"/>
        <v>112520</v>
      </c>
      <c r="G15" s="72">
        <f t="shared" si="0"/>
        <v>11042857.238400515</v>
      </c>
      <c r="H15" s="159">
        <f>G15/G2</f>
        <v>7.3665086085242748E-2</v>
      </c>
      <c r="I15" s="168">
        <f>F15/F2</f>
        <v>6.5963107089802922E-2</v>
      </c>
      <c r="J15" s="171">
        <f>E15/G15</f>
        <v>0.20275326133841026</v>
      </c>
      <c r="K15" s="116"/>
      <c r="L15" s="117"/>
    </row>
    <row r="16" spans="1:12">
      <c r="A16" s="18" t="s">
        <v>28</v>
      </c>
      <c r="B16" s="19">
        <v>3962</v>
      </c>
      <c r="C16" s="19">
        <v>463042</v>
      </c>
      <c r="D16" s="19">
        <v>638</v>
      </c>
      <c r="E16" s="19">
        <v>125689</v>
      </c>
      <c r="F16" s="25">
        <f t="shared" si="0"/>
        <v>4600</v>
      </c>
      <c r="G16" s="25">
        <f t="shared" si="0"/>
        <v>588731</v>
      </c>
      <c r="H16" s="160"/>
      <c r="I16" s="169"/>
      <c r="J16" s="172"/>
      <c r="K16" s="55">
        <v>1.0893999999999899</v>
      </c>
      <c r="L16" s="56">
        <v>0.14319999999999899</v>
      </c>
    </row>
    <row r="17" spans="1:12">
      <c r="A17" s="18" t="s">
        <v>43</v>
      </c>
      <c r="B17" s="19">
        <v>42084</v>
      </c>
      <c r="C17" s="19">
        <v>3959228.9999999888</v>
      </c>
      <c r="D17" s="19">
        <v>4782</v>
      </c>
      <c r="E17" s="19">
        <v>622314.70000000007</v>
      </c>
      <c r="F17" s="25">
        <f t="shared" si="0"/>
        <v>46866</v>
      </c>
      <c r="G17" s="25">
        <f t="shared" si="0"/>
        <v>4581543.699999989</v>
      </c>
      <c r="H17" s="160"/>
      <c r="I17" s="169"/>
      <c r="J17" s="172"/>
      <c r="K17" s="55">
        <v>0.84787499999999982</v>
      </c>
      <c r="L17" s="56">
        <v>0.27464999999999951</v>
      </c>
    </row>
    <row r="18" spans="1:12">
      <c r="A18" s="18" t="s">
        <v>30</v>
      </c>
      <c r="B18" s="19">
        <v>3799</v>
      </c>
      <c r="C18" s="19">
        <v>264165.52882035187</v>
      </c>
      <c r="D18" s="19">
        <v>287</v>
      </c>
      <c r="E18" s="19">
        <v>39145.679580174801</v>
      </c>
      <c r="F18" s="25">
        <f t="shared" si="0"/>
        <v>4086</v>
      </c>
      <c r="G18" s="25">
        <f t="shared" si="0"/>
        <v>303311.20840052667</v>
      </c>
      <c r="H18" s="160"/>
      <c r="I18" s="169"/>
      <c r="J18" s="172"/>
      <c r="K18" s="55">
        <v>0.85340000000000005</v>
      </c>
      <c r="L18" s="56">
        <v>0.29685</v>
      </c>
    </row>
    <row r="19" spans="1:12">
      <c r="A19" s="18" t="s">
        <v>44</v>
      </c>
      <c r="B19" s="19">
        <v>49770</v>
      </c>
      <c r="C19" s="19">
        <v>4002350</v>
      </c>
      <c r="D19" s="19">
        <v>5750</v>
      </c>
      <c r="E19" s="19">
        <v>1428306</v>
      </c>
      <c r="F19" s="25">
        <f t="shared" si="0"/>
        <v>55520</v>
      </c>
      <c r="G19" s="25">
        <f t="shared" si="0"/>
        <v>5430656</v>
      </c>
      <c r="H19" s="160"/>
      <c r="I19" s="169"/>
      <c r="J19" s="172"/>
      <c r="K19" s="55">
        <v>0.89039999999999886</v>
      </c>
      <c r="L19" s="56">
        <v>0.21156666666666668</v>
      </c>
    </row>
    <row r="20" spans="1:12" ht="15" thickBot="1">
      <c r="A20" s="21" t="s">
        <v>32</v>
      </c>
      <c r="B20" s="22">
        <v>1334</v>
      </c>
      <c r="C20" s="22">
        <v>115095.39</v>
      </c>
      <c r="D20" s="22">
        <v>114</v>
      </c>
      <c r="E20" s="22">
        <v>23519.94</v>
      </c>
      <c r="F20" s="26">
        <f t="shared" si="0"/>
        <v>1448</v>
      </c>
      <c r="G20" s="26">
        <f t="shared" si="0"/>
        <v>138615.32999999999</v>
      </c>
      <c r="H20" s="161"/>
      <c r="I20" s="170"/>
      <c r="J20" s="173"/>
      <c r="K20" s="55">
        <v>1.0027499999999949</v>
      </c>
      <c r="L20" s="56">
        <v>0.46160000000000001</v>
      </c>
    </row>
    <row r="21" spans="1:12">
      <c r="A21" s="69" t="s">
        <v>35</v>
      </c>
      <c r="B21" s="70">
        <v>17108</v>
      </c>
      <c r="C21" s="70">
        <v>11056511.248181008</v>
      </c>
      <c r="D21" s="70">
        <v>7421</v>
      </c>
      <c r="E21" s="70">
        <v>7781370.3671428543</v>
      </c>
      <c r="F21" s="72">
        <f t="shared" si="0"/>
        <v>24529</v>
      </c>
      <c r="G21" s="72">
        <f t="shared" si="0"/>
        <v>18837881.615323864</v>
      </c>
      <c r="H21" s="159">
        <f>G21/G2</f>
        <v>0.12566441283247473</v>
      </c>
      <c r="I21" s="168">
        <f>F21/F2</f>
        <v>1.4379746301153358E-2</v>
      </c>
      <c r="J21" s="171">
        <f>E21/G21</f>
        <v>0.41307035079852189</v>
      </c>
      <c r="K21" s="116">
        <v>0.91406249999999778</v>
      </c>
      <c r="L21" s="117">
        <v>0.21674375000000001</v>
      </c>
    </row>
    <row r="22" spans="1:12">
      <c r="A22" s="18" t="s">
        <v>28</v>
      </c>
      <c r="B22" s="19">
        <v>287</v>
      </c>
      <c r="C22" s="19">
        <v>349321</v>
      </c>
      <c r="D22" s="19">
        <v>297</v>
      </c>
      <c r="E22" s="19">
        <v>588897</v>
      </c>
      <c r="F22" s="25">
        <f t="shared" si="0"/>
        <v>584</v>
      </c>
      <c r="G22" s="25">
        <f t="shared" si="0"/>
        <v>938218</v>
      </c>
      <c r="H22" s="160"/>
      <c r="I22" s="169"/>
      <c r="J22" s="172"/>
      <c r="K22" s="55">
        <v>1.0893999999999899</v>
      </c>
      <c r="L22" s="56">
        <v>0.1182</v>
      </c>
    </row>
    <row r="23" spans="1:12">
      <c r="A23" s="18" t="s">
        <v>43</v>
      </c>
      <c r="B23" s="19">
        <v>6492</v>
      </c>
      <c r="C23" s="19">
        <v>6895412</v>
      </c>
      <c r="D23" s="19">
        <v>3532</v>
      </c>
      <c r="E23" s="19">
        <v>3934436.2999999989</v>
      </c>
      <c r="F23" s="25">
        <f t="shared" si="0"/>
        <v>10024</v>
      </c>
      <c r="G23" s="25">
        <f t="shared" si="0"/>
        <v>10829848.299999999</v>
      </c>
      <c r="H23" s="160"/>
      <c r="I23" s="169"/>
      <c r="J23" s="172"/>
      <c r="K23" s="55">
        <v>0.84787499999999982</v>
      </c>
      <c r="L23" s="56">
        <v>0.22370000000000001</v>
      </c>
    </row>
    <row r="24" spans="1:12">
      <c r="A24" s="18" t="s">
        <v>30</v>
      </c>
      <c r="B24" s="19">
        <v>334</v>
      </c>
      <c r="C24" s="19">
        <v>331286.80318100797</v>
      </c>
      <c r="D24" s="19">
        <v>151</v>
      </c>
      <c r="E24" s="19">
        <v>304175.85714285617</v>
      </c>
      <c r="F24" s="25">
        <f t="shared" si="0"/>
        <v>485</v>
      </c>
      <c r="G24" s="25">
        <f t="shared" si="0"/>
        <v>635462.66032386408</v>
      </c>
      <c r="H24" s="160"/>
      <c r="I24" s="169"/>
      <c r="J24" s="172"/>
      <c r="K24" s="55">
        <v>0.85340000000000005</v>
      </c>
      <c r="L24" s="56">
        <v>0.29685</v>
      </c>
    </row>
    <row r="25" spans="1:12">
      <c r="A25" s="18" t="s">
        <v>44</v>
      </c>
      <c r="B25" s="19">
        <v>9831</v>
      </c>
      <c r="C25" s="19">
        <v>3379757</v>
      </c>
      <c r="D25" s="19">
        <v>3344</v>
      </c>
      <c r="E25" s="19">
        <v>2754786</v>
      </c>
      <c r="F25" s="25">
        <f t="shared" si="0"/>
        <v>13175</v>
      </c>
      <c r="G25" s="25">
        <f t="shared" si="0"/>
        <v>6134543</v>
      </c>
      <c r="H25" s="160"/>
      <c r="I25" s="169"/>
      <c r="J25" s="172"/>
      <c r="K25" s="55">
        <v>0.89039999999999886</v>
      </c>
      <c r="L25" s="56">
        <v>0.19816666666666669</v>
      </c>
    </row>
    <row r="26" spans="1:12" ht="15" thickBot="1">
      <c r="A26" s="21" t="s">
        <v>32</v>
      </c>
      <c r="B26" s="22">
        <v>164</v>
      </c>
      <c r="C26" s="22">
        <v>100734.44500000001</v>
      </c>
      <c r="D26" s="22">
        <v>97</v>
      </c>
      <c r="E26" s="22">
        <v>199075.209999999</v>
      </c>
      <c r="F26" s="26">
        <f t="shared" si="0"/>
        <v>261</v>
      </c>
      <c r="G26" s="26">
        <f t="shared" si="0"/>
        <v>299809.65499999898</v>
      </c>
      <c r="H26" s="161"/>
      <c r="I26" s="170"/>
      <c r="J26" s="173"/>
      <c r="K26" s="55">
        <v>1.0027499999999949</v>
      </c>
      <c r="L26" s="56">
        <v>0.27700000000000002</v>
      </c>
    </row>
    <row r="27" spans="1:12">
      <c r="A27" s="69" t="s">
        <v>36</v>
      </c>
      <c r="B27" s="70">
        <v>5808</v>
      </c>
      <c r="C27" s="70">
        <v>15832388.6536793</v>
      </c>
      <c r="D27" s="70">
        <v>4936</v>
      </c>
      <c r="E27" s="70">
        <v>39487341.389043726</v>
      </c>
      <c r="F27" s="72">
        <f>B27+D27</f>
        <v>10744</v>
      </c>
      <c r="G27" s="72">
        <f>C27+E27</f>
        <v>55319730.04272303</v>
      </c>
      <c r="H27" s="159">
        <f>G27/G2</f>
        <v>0.36902882902793355</v>
      </c>
      <c r="I27" s="174">
        <f>F27/F2</f>
        <v>6.2985035777892162E-3</v>
      </c>
      <c r="J27" s="177">
        <f>E27/G27</f>
        <v>0.71380213458286823</v>
      </c>
      <c r="K27" s="116"/>
      <c r="L27" s="117"/>
    </row>
    <row r="28" spans="1:12">
      <c r="A28" s="18" t="s">
        <v>28</v>
      </c>
      <c r="B28" s="147">
        <v>20</v>
      </c>
      <c r="C28" s="147">
        <v>230101</v>
      </c>
      <c r="D28" s="147">
        <v>91</v>
      </c>
      <c r="E28" s="147">
        <v>4176227</v>
      </c>
      <c r="F28" s="25">
        <f>B28+D28</f>
        <v>111</v>
      </c>
      <c r="G28" s="25">
        <f>C28+E28</f>
        <v>4406328</v>
      </c>
      <c r="H28" s="160"/>
      <c r="I28" s="175"/>
      <c r="J28" s="178"/>
      <c r="K28" s="55">
        <v>1.0893999999999899</v>
      </c>
      <c r="L28" s="56">
        <v>7.3866666666666594E-2</v>
      </c>
    </row>
    <row r="29" spans="1:12">
      <c r="A29" s="18" t="s">
        <v>43</v>
      </c>
      <c r="B29" s="147">
        <v>379</v>
      </c>
      <c r="C29" s="147">
        <v>5782419</v>
      </c>
      <c r="D29" s="147">
        <v>838</v>
      </c>
      <c r="E29" s="147">
        <v>6977525.6999999974</v>
      </c>
      <c r="F29" s="25">
        <f t="shared" ref="F29:G32" si="1">B29+D29</f>
        <v>1217</v>
      </c>
      <c r="G29" s="25">
        <f t="shared" si="1"/>
        <v>12759944.699999997</v>
      </c>
      <c r="H29" s="160"/>
      <c r="I29" s="175"/>
      <c r="J29" s="178"/>
      <c r="K29" s="55">
        <v>0.87119999999999964</v>
      </c>
      <c r="L29" s="56">
        <v>0.18739999999999968</v>
      </c>
    </row>
    <row r="30" spans="1:12">
      <c r="A30" s="18" t="s">
        <v>30</v>
      </c>
      <c r="B30" s="147">
        <v>6</v>
      </c>
      <c r="C30" s="147">
        <v>124493.83367930024</v>
      </c>
      <c r="D30" s="147">
        <v>14</v>
      </c>
      <c r="E30" s="147">
        <v>283786.59904373094</v>
      </c>
      <c r="F30" s="25">
        <f t="shared" si="1"/>
        <v>20</v>
      </c>
      <c r="G30" s="25">
        <f t="shared" si="1"/>
        <v>408280.43272303115</v>
      </c>
      <c r="H30" s="160"/>
      <c r="I30" s="175"/>
      <c r="J30" s="178"/>
      <c r="K30" s="55">
        <v>0.85340000000000005</v>
      </c>
      <c r="L30" s="56">
        <v>0.29685</v>
      </c>
    </row>
    <row r="31" spans="1:12">
      <c r="A31" s="18" t="s">
        <v>44</v>
      </c>
      <c r="B31" s="147">
        <v>5396</v>
      </c>
      <c r="C31" s="147">
        <v>9648389</v>
      </c>
      <c r="D31" s="147">
        <v>3973</v>
      </c>
      <c r="E31" s="147">
        <v>27217339</v>
      </c>
      <c r="F31" s="25">
        <f t="shared" si="1"/>
        <v>9369</v>
      </c>
      <c r="G31" s="25">
        <f t="shared" si="1"/>
        <v>36865728</v>
      </c>
      <c r="H31" s="160"/>
      <c r="I31" s="175"/>
      <c r="J31" s="178"/>
      <c r="K31" s="55">
        <v>0.79484999999999884</v>
      </c>
      <c r="L31" s="56">
        <v>0.18462500000000001</v>
      </c>
    </row>
    <row r="32" spans="1:12" ht="15" thickBot="1">
      <c r="A32" s="21" t="s">
        <v>32</v>
      </c>
      <c r="B32" s="22">
        <v>7</v>
      </c>
      <c r="C32" s="22">
        <v>46985.82</v>
      </c>
      <c r="D32" s="22">
        <v>20</v>
      </c>
      <c r="E32" s="22">
        <v>832463.08999999799</v>
      </c>
      <c r="F32" s="26">
        <f t="shared" si="1"/>
        <v>27</v>
      </c>
      <c r="G32" s="26">
        <f t="shared" si="1"/>
        <v>879448.90999999794</v>
      </c>
      <c r="H32" s="161"/>
      <c r="I32" s="176"/>
      <c r="J32" s="179"/>
      <c r="K32" s="57">
        <v>1.0027499999999949</v>
      </c>
      <c r="L32" s="58">
        <v>0.21709999999999899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3E0D-9BD2-4679-8C60-B9B90B703F1C}">
  <sheetPr>
    <tabColor rgb="FF7030A0"/>
  </sheetPr>
  <dimension ref="A1:L32"/>
  <sheetViews>
    <sheetView zoomScaleNormal="100" workbookViewId="0">
      <selection activeCell="E19" sqref="E19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155">
        <v>2022</v>
      </c>
      <c r="B1" s="156" t="s">
        <v>14</v>
      </c>
      <c r="C1" s="62" t="s">
        <v>15</v>
      </c>
      <c r="D1" s="63" t="s">
        <v>16</v>
      </c>
      <c r="E1" s="64" t="s">
        <v>17</v>
      </c>
      <c r="F1" s="65" t="s">
        <v>18</v>
      </c>
      <c r="G1" s="66" t="s">
        <v>19</v>
      </c>
      <c r="H1" s="67" t="s">
        <v>20</v>
      </c>
      <c r="I1" s="67" t="s">
        <v>21</v>
      </c>
      <c r="J1" s="68" t="s">
        <v>22</v>
      </c>
      <c r="K1" s="61" t="s">
        <v>23</v>
      </c>
      <c r="L1" s="61" t="s">
        <v>24</v>
      </c>
    </row>
    <row r="2" spans="1:12" ht="15" thickBot="1">
      <c r="A2" s="10" t="s">
        <v>49</v>
      </c>
      <c r="B2" s="11">
        <v>1642635</v>
      </c>
      <c r="C2" s="11">
        <v>206693206.0004012</v>
      </c>
      <c r="D2" s="11">
        <v>43798</v>
      </c>
      <c r="E2" s="11">
        <v>71433655.481405243</v>
      </c>
      <c r="F2" s="12">
        <f>B2+D2</f>
        <v>1686433</v>
      </c>
      <c r="G2" s="12">
        <f>C2+E2</f>
        <v>278126861.48180646</v>
      </c>
      <c r="H2" s="13">
        <f>SUM(H3:H32)</f>
        <v>1</v>
      </c>
      <c r="I2" s="14">
        <f>SUM(I3:I32)</f>
        <v>0.99999822109742864</v>
      </c>
      <c r="J2" s="14">
        <f>E2/G2</f>
        <v>0.25683839058485924</v>
      </c>
      <c r="K2" s="157" t="s">
        <v>26</v>
      </c>
      <c r="L2" s="158"/>
    </row>
    <row r="3" spans="1:12">
      <c r="A3" s="69" t="s">
        <v>27</v>
      </c>
      <c r="B3" s="70">
        <v>1329612</v>
      </c>
      <c r="C3" s="70">
        <v>118576892.11362202</v>
      </c>
      <c r="D3" s="70">
        <v>15778</v>
      </c>
      <c r="E3" s="70">
        <v>1555171.9307871719</v>
      </c>
      <c r="F3" s="71">
        <f>B3+D3</f>
        <v>1345390</v>
      </c>
      <c r="G3" s="71">
        <f>C3+E3</f>
        <v>120132064.0444092</v>
      </c>
      <c r="H3" s="159">
        <f>G3/G$2</f>
        <v>0.4319326202595774</v>
      </c>
      <c r="I3" s="162">
        <f>F3/F2</f>
        <v>0.79777257679374158</v>
      </c>
      <c r="J3" s="165">
        <f>E3/G3</f>
        <v>1.2945519109804621E-2</v>
      </c>
      <c r="K3" s="59"/>
      <c r="L3" s="60"/>
    </row>
    <row r="4" spans="1:12">
      <c r="A4" s="18" t="s">
        <v>28</v>
      </c>
      <c r="B4" s="19">
        <v>29473</v>
      </c>
      <c r="C4" s="19">
        <v>3330319</v>
      </c>
      <c r="D4" s="19">
        <v>71</v>
      </c>
      <c r="E4" s="19">
        <v>15327</v>
      </c>
      <c r="F4" s="20">
        <f>B4+D4</f>
        <v>29544</v>
      </c>
      <c r="G4" s="20">
        <f t="shared" ref="F4:G26" si="0">C4+E4</f>
        <v>3345646</v>
      </c>
      <c r="H4" s="160"/>
      <c r="I4" s="163"/>
      <c r="J4" s="166"/>
      <c r="K4" s="55">
        <v>1.0893999999999899</v>
      </c>
      <c r="L4" s="56">
        <v>0.32140000000000002</v>
      </c>
    </row>
    <row r="5" spans="1:12">
      <c r="A5" s="18" t="s">
        <v>43</v>
      </c>
      <c r="B5" s="19">
        <v>491929</v>
      </c>
      <c r="C5" s="19">
        <v>46763853</v>
      </c>
      <c r="D5" s="19">
        <v>2568</v>
      </c>
      <c r="E5" s="19">
        <v>255178.5</v>
      </c>
      <c r="F5" s="20">
        <f t="shared" si="0"/>
        <v>494497</v>
      </c>
      <c r="G5" s="20">
        <f t="shared" si="0"/>
        <v>47019031.5</v>
      </c>
      <c r="H5" s="160"/>
      <c r="I5" s="163"/>
      <c r="J5" s="166"/>
      <c r="K5" s="55">
        <v>0.97782499999999983</v>
      </c>
      <c r="L5" s="56">
        <v>0.46629999999999949</v>
      </c>
    </row>
    <row r="6" spans="1:12">
      <c r="A6" s="18" t="s">
        <v>30</v>
      </c>
      <c r="B6" s="19">
        <v>45344</v>
      </c>
      <c r="C6" s="19">
        <v>3582437.7536220299</v>
      </c>
      <c r="D6" s="19">
        <v>240</v>
      </c>
      <c r="E6" s="19">
        <v>22473.790787172002</v>
      </c>
      <c r="F6" s="20">
        <f t="shared" si="0"/>
        <v>45584</v>
      </c>
      <c r="G6" s="20">
        <f t="shared" si="0"/>
        <v>3604911.5444092019</v>
      </c>
      <c r="H6" s="160"/>
      <c r="I6" s="163"/>
      <c r="J6" s="166"/>
      <c r="K6" s="55">
        <v>0.96640000000000004</v>
      </c>
      <c r="L6" s="56">
        <v>0.64470000000000005</v>
      </c>
    </row>
    <row r="7" spans="1:12">
      <c r="A7" s="18" t="s">
        <v>44</v>
      </c>
      <c r="B7" s="19">
        <v>751612</v>
      </c>
      <c r="C7" s="19">
        <v>63973364</v>
      </c>
      <c r="D7" s="19">
        <v>12891</v>
      </c>
      <c r="E7" s="19">
        <v>1260698</v>
      </c>
      <c r="F7" s="20">
        <f t="shared" si="0"/>
        <v>764503</v>
      </c>
      <c r="G7" s="20">
        <f t="shared" si="0"/>
        <v>65234062</v>
      </c>
      <c r="H7" s="160"/>
      <c r="I7" s="163"/>
      <c r="J7" s="166"/>
      <c r="K7" s="55">
        <v>0.9869999999999991</v>
      </c>
      <c r="L7" s="56">
        <v>0.41543333333333332</v>
      </c>
    </row>
    <row r="8" spans="1:12" ht="15" thickBot="1">
      <c r="A8" s="21" t="s">
        <v>32</v>
      </c>
      <c r="B8" s="22">
        <v>11254</v>
      </c>
      <c r="C8" s="22">
        <v>926918.35999999894</v>
      </c>
      <c r="D8" s="22">
        <v>8</v>
      </c>
      <c r="E8" s="22">
        <v>1494.64</v>
      </c>
      <c r="F8" s="23">
        <f t="shared" si="0"/>
        <v>11262</v>
      </c>
      <c r="G8" s="23">
        <f t="shared" si="0"/>
        <v>928412.99999999895</v>
      </c>
      <c r="H8" s="161"/>
      <c r="I8" s="164"/>
      <c r="J8" s="167"/>
      <c r="K8" s="55">
        <v>1.1276499999999898</v>
      </c>
      <c r="L8" s="56">
        <v>0.66949999999999898</v>
      </c>
    </row>
    <row r="9" spans="1:12">
      <c r="A9" s="69" t="s">
        <v>33</v>
      </c>
      <c r="B9" s="70">
        <v>188992</v>
      </c>
      <c r="C9" s="70">
        <v>17650181.86021404</v>
      </c>
      <c r="D9" s="70">
        <v>2731</v>
      </c>
      <c r="E9" s="70">
        <v>235939</v>
      </c>
      <c r="F9" s="72">
        <f t="shared" si="0"/>
        <v>191723</v>
      </c>
      <c r="G9" s="72">
        <f t="shared" si="0"/>
        <v>17886120.86021404</v>
      </c>
      <c r="H9" s="159">
        <f>G9/G2</f>
        <v>6.4309217617170192E-2</v>
      </c>
      <c r="I9" s="168">
        <f>F9/F2</f>
        <v>0.1136855125581627</v>
      </c>
      <c r="J9" s="171">
        <f>E9/G9</f>
        <v>1.3191177776553197E-2</v>
      </c>
      <c r="K9" s="116"/>
      <c r="L9" s="117"/>
    </row>
    <row r="10" spans="1:12">
      <c r="A10" s="18" t="s">
        <v>28</v>
      </c>
      <c r="B10" s="19">
        <v>5866</v>
      </c>
      <c r="C10" s="19">
        <v>596995</v>
      </c>
      <c r="D10" s="19">
        <v>0</v>
      </c>
      <c r="E10" s="19">
        <v>0</v>
      </c>
      <c r="F10" s="25">
        <f t="shared" si="0"/>
        <v>5866</v>
      </c>
      <c r="G10" s="25">
        <f t="shared" si="0"/>
        <v>596995</v>
      </c>
      <c r="H10" s="160"/>
      <c r="I10" s="169"/>
      <c r="J10" s="172"/>
      <c r="K10" s="55">
        <v>1.0893999999999899</v>
      </c>
      <c r="L10" s="56">
        <v>0.32140000000000002</v>
      </c>
    </row>
    <row r="11" spans="1:12">
      <c r="A11" s="18" t="s">
        <v>43</v>
      </c>
      <c r="B11" s="19">
        <v>86375</v>
      </c>
      <c r="C11" s="19">
        <v>8479515</v>
      </c>
      <c r="D11" s="19">
        <v>557</v>
      </c>
      <c r="E11" s="19">
        <v>49483</v>
      </c>
      <c r="F11" s="25">
        <f t="shared" si="0"/>
        <v>86932</v>
      </c>
      <c r="G11" s="25">
        <f t="shared" si="0"/>
        <v>8528998</v>
      </c>
      <c r="H11" s="160"/>
      <c r="I11" s="169"/>
      <c r="J11" s="172"/>
      <c r="K11" s="55">
        <v>0.97782499999999983</v>
      </c>
      <c r="L11" s="56">
        <v>0.46629999999999949</v>
      </c>
    </row>
    <row r="12" spans="1:12">
      <c r="A12" s="18" t="s">
        <v>30</v>
      </c>
      <c r="B12" s="19">
        <v>10813</v>
      </c>
      <c r="C12" s="19">
        <v>895462.50021403888</v>
      </c>
      <c r="D12" s="19">
        <v>0</v>
      </c>
      <c r="E12" s="19">
        <v>0</v>
      </c>
      <c r="F12" s="25">
        <f t="shared" si="0"/>
        <v>10813</v>
      </c>
      <c r="G12" s="25">
        <f t="shared" si="0"/>
        <v>895462.50021403888</v>
      </c>
      <c r="H12" s="160"/>
      <c r="I12" s="169"/>
      <c r="J12" s="172"/>
      <c r="K12" s="55">
        <v>0.96640000000000004</v>
      </c>
      <c r="L12" s="56">
        <v>0.64470000000000005</v>
      </c>
    </row>
    <row r="13" spans="1:12">
      <c r="A13" s="18" t="s">
        <v>44</v>
      </c>
      <c r="B13" s="19">
        <v>82524</v>
      </c>
      <c r="C13" s="19">
        <v>7390352</v>
      </c>
      <c r="D13" s="19">
        <v>2174</v>
      </c>
      <c r="E13" s="19">
        <v>186456</v>
      </c>
      <c r="F13" s="25">
        <f t="shared" si="0"/>
        <v>84698</v>
      </c>
      <c r="G13" s="25">
        <f t="shared" si="0"/>
        <v>7576808</v>
      </c>
      <c r="H13" s="160"/>
      <c r="I13" s="169"/>
      <c r="J13" s="172"/>
      <c r="K13" s="55">
        <v>0.9869999999999991</v>
      </c>
      <c r="L13" s="56">
        <v>0.41543333333333332</v>
      </c>
    </row>
    <row r="14" spans="1:12" ht="15" thickBot="1">
      <c r="A14" s="21" t="s">
        <v>32</v>
      </c>
      <c r="B14" s="22">
        <v>3414</v>
      </c>
      <c r="C14" s="22">
        <v>287857.36000000004</v>
      </c>
      <c r="D14" s="22">
        <v>0</v>
      </c>
      <c r="E14" s="22">
        <v>0</v>
      </c>
      <c r="F14" s="26">
        <f t="shared" si="0"/>
        <v>3414</v>
      </c>
      <c r="G14" s="26">
        <f t="shared" si="0"/>
        <v>287857.36000000004</v>
      </c>
      <c r="H14" s="161"/>
      <c r="I14" s="170"/>
      <c r="J14" s="173"/>
      <c r="K14" s="55">
        <v>1.1276499999999898</v>
      </c>
      <c r="L14" s="56">
        <v>0.66949999999999898</v>
      </c>
    </row>
    <row r="15" spans="1:12">
      <c r="A15" s="69" t="s">
        <v>34</v>
      </c>
      <c r="B15" s="70">
        <v>101076</v>
      </c>
      <c r="C15" s="70">
        <v>19709378.852968898</v>
      </c>
      <c r="D15" s="70">
        <v>12173</v>
      </c>
      <c r="E15" s="70">
        <v>4169336.1457492709</v>
      </c>
      <c r="F15" s="72">
        <f t="shared" si="0"/>
        <v>113249</v>
      </c>
      <c r="G15" s="72">
        <f t="shared" si="0"/>
        <v>23878714.998718169</v>
      </c>
      <c r="H15" s="159">
        <f>G15/G2</f>
        <v>8.585547929997471E-2</v>
      </c>
      <c r="I15" s="168">
        <f>F15/F2</f>
        <v>6.7152979098487761E-2</v>
      </c>
      <c r="J15" s="171">
        <f>E15/G15</f>
        <v>0.17460471160081623</v>
      </c>
      <c r="K15" s="116"/>
      <c r="L15" s="117"/>
    </row>
    <row r="16" spans="1:12">
      <c r="A16" s="18" t="s">
        <v>28</v>
      </c>
      <c r="B16" s="19">
        <v>4036</v>
      </c>
      <c r="C16" s="19">
        <v>1006597</v>
      </c>
      <c r="D16" s="19">
        <v>598</v>
      </c>
      <c r="E16" s="19">
        <v>248699</v>
      </c>
      <c r="F16" s="25">
        <f t="shared" si="0"/>
        <v>4634</v>
      </c>
      <c r="G16" s="25">
        <f t="shared" si="0"/>
        <v>1255296</v>
      </c>
      <c r="H16" s="160"/>
      <c r="I16" s="169"/>
      <c r="J16" s="172"/>
      <c r="K16" s="55">
        <v>1.0893999999999899</v>
      </c>
      <c r="L16" s="56">
        <v>0.14319999999999899</v>
      </c>
    </row>
    <row r="17" spans="1:12">
      <c r="A17" s="18" t="s">
        <v>43</v>
      </c>
      <c r="B17" s="19">
        <v>44204</v>
      </c>
      <c r="C17" s="19">
        <v>9196822</v>
      </c>
      <c r="D17" s="19">
        <v>5603</v>
      </c>
      <c r="E17" s="19">
        <v>1233728.6000000001</v>
      </c>
      <c r="F17" s="25">
        <f t="shared" si="0"/>
        <v>49807</v>
      </c>
      <c r="G17" s="25">
        <f t="shared" si="0"/>
        <v>10430550.6</v>
      </c>
      <c r="H17" s="160"/>
      <c r="I17" s="169"/>
      <c r="J17" s="172"/>
      <c r="K17" s="55">
        <v>0.97782499999999983</v>
      </c>
      <c r="L17" s="56">
        <v>0.27464999999999951</v>
      </c>
    </row>
    <row r="18" spans="1:12">
      <c r="A18" s="18" t="s">
        <v>30</v>
      </c>
      <c r="B18" s="19">
        <v>3799</v>
      </c>
      <c r="C18" s="19">
        <v>652834.93296889623</v>
      </c>
      <c r="D18" s="19">
        <v>219</v>
      </c>
      <c r="E18" s="19">
        <v>96704.505749271004</v>
      </c>
      <c r="F18" s="25">
        <f t="shared" si="0"/>
        <v>4018</v>
      </c>
      <c r="G18" s="25">
        <f t="shared" si="0"/>
        <v>749539.43871816725</v>
      </c>
      <c r="H18" s="160"/>
      <c r="I18" s="169"/>
      <c r="J18" s="172"/>
      <c r="K18" s="55">
        <v>0.96640000000000004</v>
      </c>
      <c r="L18" s="56">
        <v>0.29685</v>
      </c>
    </row>
    <row r="19" spans="1:12">
      <c r="A19" s="18" t="s">
        <v>44</v>
      </c>
      <c r="B19" s="19">
        <v>47702</v>
      </c>
      <c r="C19" s="19">
        <v>8563950</v>
      </c>
      <c r="D19" s="19">
        <v>5636</v>
      </c>
      <c r="E19" s="19">
        <v>2539052</v>
      </c>
      <c r="F19" s="25">
        <f t="shared" si="0"/>
        <v>53338</v>
      </c>
      <c r="G19" s="25">
        <f t="shared" si="0"/>
        <v>11103002</v>
      </c>
      <c r="H19" s="160"/>
      <c r="I19" s="169"/>
      <c r="J19" s="172"/>
      <c r="K19" s="55">
        <v>0.9869999999999991</v>
      </c>
      <c r="L19" s="56">
        <v>0.21156666666666668</v>
      </c>
    </row>
    <row r="20" spans="1:12" ht="15" thickBot="1">
      <c r="A20" s="21" t="s">
        <v>32</v>
      </c>
      <c r="B20" s="22">
        <v>1335</v>
      </c>
      <c r="C20" s="22">
        <v>289174.92</v>
      </c>
      <c r="D20" s="22">
        <v>117</v>
      </c>
      <c r="E20" s="22">
        <v>51152.039999999994</v>
      </c>
      <c r="F20" s="26">
        <f t="shared" si="0"/>
        <v>1452</v>
      </c>
      <c r="G20" s="26">
        <f t="shared" si="0"/>
        <v>340326.95999999996</v>
      </c>
      <c r="H20" s="161"/>
      <c r="I20" s="170"/>
      <c r="J20" s="173"/>
      <c r="K20" s="55">
        <v>1.1276499999999898</v>
      </c>
      <c r="L20" s="56">
        <v>0.46160000000000001</v>
      </c>
    </row>
    <row r="21" spans="1:12">
      <c r="A21" s="69" t="s">
        <v>35</v>
      </c>
      <c r="B21" s="70">
        <v>17256</v>
      </c>
      <c r="C21" s="70">
        <v>20266216.274412587</v>
      </c>
      <c r="D21" s="70">
        <v>8034</v>
      </c>
      <c r="E21" s="70">
        <v>13276079.936483964</v>
      </c>
      <c r="F21" s="72">
        <f t="shared" si="0"/>
        <v>25290</v>
      </c>
      <c r="G21" s="72">
        <f t="shared" si="0"/>
        <v>33542296.210896552</v>
      </c>
      <c r="H21" s="159">
        <f>G21/G2</f>
        <v>0.12060070728943492</v>
      </c>
      <c r="I21" s="168">
        <f>F21/F2</f>
        <v>1.4996148675933168E-2</v>
      </c>
      <c r="J21" s="171">
        <f>E21/G21</f>
        <v>0.39580116557944822</v>
      </c>
      <c r="K21" s="116"/>
      <c r="L21" s="117"/>
    </row>
    <row r="22" spans="1:12">
      <c r="A22" s="18" t="s">
        <v>28</v>
      </c>
      <c r="B22" s="19">
        <v>304</v>
      </c>
      <c r="C22" s="19">
        <v>731567</v>
      </c>
      <c r="D22" s="19">
        <v>282</v>
      </c>
      <c r="E22" s="19">
        <v>965060</v>
      </c>
      <c r="F22" s="25">
        <f t="shared" si="0"/>
        <v>586</v>
      </c>
      <c r="G22" s="25">
        <f t="shared" si="0"/>
        <v>1696627</v>
      </c>
      <c r="H22" s="160"/>
      <c r="I22" s="169"/>
      <c r="J22" s="172"/>
      <c r="K22" s="55">
        <v>1.0893999999999899</v>
      </c>
      <c r="L22" s="56">
        <v>0.1182</v>
      </c>
    </row>
    <row r="23" spans="1:12">
      <c r="A23" s="18" t="s">
        <v>43</v>
      </c>
      <c r="B23" s="19">
        <v>6858</v>
      </c>
      <c r="C23" s="19">
        <v>12208053</v>
      </c>
      <c r="D23" s="19">
        <v>4188</v>
      </c>
      <c r="E23" s="19">
        <v>6542535.5</v>
      </c>
      <c r="F23" s="25">
        <f t="shared" si="0"/>
        <v>11046</v>
      </c>
      <c r="G23" s="25">
        <f t="shared" si="0"/>
        <v>18750588.5</v>
      </c>
      <c r="H23" s="160"/>
      <c r="I23" s="169"/>
      <c r="J23" s="172"/>
      <c r="K23" s="55">
        <v>0.97782499999999983</v>
      </c>
      <c r="L23" s="56">
        <v>0.22370000000000001</v>
      </c>
    </row>
    <row r="24" spans="1:12">
      <c r="A24" s="18" t="s">
        <v>30</v>
      </c>
      <c r="B24" s="19">
        <v>333</v>
      </c>
      <c r="C24" s="19">
        <v>681223.99941258994</v>
      </c>
      <c r="D24" s="19">
        <v>220</v>
      </c>
      <c r="E24" s="19">
        <v>590567.32648396399</v>
      </c>
      <c r="F24" s="25">
        <f t="shared" si="0"/>
        <v>553</v>
      </c>
      <c r="G24" s="25">
        <f t="shared" si="0"/>
        <v>1271791.3258965539</v>
      </c>
      <c r="H24" s="160"/>
      <c r="I24" s="169"/>
      <c r="J24" s="172"/>
      <c r="K24" s="55">
        <v>0.96640000000000004</v>
      </c>
      <c r="L24" s="56">
        <v>0.29685</v>
      </c>
    </row>
    <row r="25" spans="1:12">
      <c r="A25" s="18" t="s">
        <v>44</v>
      </c>
      <c r="B25" s="19">
        <v>9598</v>
      </c>
      <c r="C25" s="19">
        <v>6297028</v>
      </c>
      <c r="D25" s="19">
        <v>3245</v>
      </c>
      <c r="E25" s="19">
        <v>4847202</v>
      </c>
      <c r="F25" s="25">
        <f t="shared" si="0"/>
        <v>12843</v>
      </c>
      <c r="G25" s="25">
        <f t="shared" si="0"/>
        <v>11144230</v>
      </c>
      <c r="H25" s="160"/>
      <c r="I25" s="169"/>
      <c r="J25" s="172"/>
      <c r="K25" s="55">
        <v>0.9869999999999991</v>
      </c>
      <c r="L25" s="56">
        <v>0.19816666666666669</v>
      </c>
    </row>
    <row r="26" spans="1:12" ht="15" thickBot="1">
      <c r="A26" s="21" t="s">
        <v>32</v>
      </c>
      <c r="B26" s="22">
        <v>163</v>
      </c>
      <c r="C26" s="22">
        <v>348344.27499999886</v>
      </c>
      <c r="D26" s="22">
        <v>99</v>
      </c>
      <c r="E26" s="22">
        <v>330715.11000000004</v>
      </c>
      <c r="F26" s="26">
        <f t="shared" si="0"/>
        <v>262</v>
      </c>
      <c r="G26" s="26">
        <f t="shared" si="0"/>
        <v>679059.38499999885</v>
      </c>
      <c r="H26" s="161"/>
      <c r="I26" s="170"/>
      <c r="J26" s="173"/>
      <c r="K26" s="55">
        <v>1.1276499999999898</v>
      </c>
      <c r="L26" s="56">
        <v>0.27700000000000002</v>
      </c>
    </row>
    <row r="27" spans="1:12">
      <c r="A27" s="69" t="s">
        <v>36</v>
      </c>
      <c r="B27" s="70">
        <v>5696</v>
      </c>
      <c r="C27" s="70">
        <v>30490536.899183672</v>
      </c>
      <c r="D27" s="70">
        <v>5082</v>
      </c>
      <c r="E27" s="70">
        <v>52197128.46838484</v>
      </c>
      <c r="F27" s="72">
        <f>B27+D27</f>
        <v>10778</v>
      </c>
      <c r="G27" s="72">
        <f>C27+E27</f>
        <v>82687665.367568508</v>
      </c>
      <c r="H27" s="159">
        <f>G27/G2</f>
        <v>0.2973019755338428</v>
      </c>
      <c r="I27" s="174">
        <f>F27/F2</f>
        <v>6.3910039711035068E-3</v>
      </c>
      <c r="J27" s="177">
        <f>E27/G27</f>
        <v>0.63125652703283885</v>
      </c>
      <c r="K27" s="116"/>
      <c r="L27" s="117"/>
    </row>
    <row r="28" spans="1:12">
      <c r="A28" s="18" t="s">
        <v>28</v>
      </c>
      <c r="B28" s="147">
        <v>20</v>
      </c>
      <c r="C28" s="147">
        <v>270178</v>
      </c>
      <c r="D28" s="147">
        <v>91</v>
      </c>
      <c r="E28" s="147">
        <v>4520672</v>
      </c>
      <c r="F28" s="25">
        <f>B28+D28</f>
        <v>111</v>
      </c>
      <c r="G28" s="25">
        <f>C28+E28</f>
        <v>4790850</v>
      </c>
      <c r="H28" s="160"/>
      <c r="I28" s="175"/>
      <c r="J28" s="178"/>
      <c r="K28" s="55">
        <v>1.0893999999999899</v>
      </c>
      <c r="L28" s="56">
        <v>7.3866666666666594E-2</v>
      </c>
    </row>
    <row r="29" spans="1:12">
      <c r="A29" s="18" t="s">
        <v>43</v>
      </c>
      <c r="B29" s="147">
        <v>432</v>
      </c>
      <c r="C29" s="147">
        <v>8342970</v>
      </c>
      <c r="D29" s="147">
        <v>1035</v>
      </c>
      <c r="E29" s="147">
        <v>7888900.5999999996</v>
      </c>
      <c r="F29" s="25">
        <f t="shared" ref="F29:G32" si="1">B29+D29</f>
        <v>1467</v>
      </c>
      <c r="G29" s="25">
        <f t="shared" si="1"/>
        <v>16231870.6</v>
      </c>
      <c r="H29" s="160"/>
      <c r="I29" s="175"/>
      <c r="J29" s="178"/>
      <c r="K29" s="55">
        <v>0.95783333333333298</v>
      </c>
      <c r="L29" s="56">
        <v>0.18739999999999968</v>
      </c>
    </row>
    <row r="30" spans="1:12">
      <c r="A30" s="18" t="s">
        <v>30</v>
      </c>
      <c r="B30" s="147">
        <v>5</v>
      </c>
      <c r="C30" s="147">
        <v>85801.919183673395</v>
      </c>
      <c r="D30" s="147">
        <v>14</v>
      </c>
      <c r="E30" s="147">
        <v>536558.94838483888</v>
      </c>
      <c r="F30" s="25">
        <f t="shared" si="1"/>
        <v>19</v>
      </c>
      <c r="G30" s="25">
        <f t="shared" si="1"/>
        <v>622360.86756851221</v>
      </c>
      <c r="H30" s="160"/>
      <c r="I30" s="175"/>
      <c r="J30" s="178"/>
      <c r="K30" s="55">
        <v>0.96640000000000004</v>
      </c>
      <c r="L30" s="56">
        <v>0.29685</v>
      </c>
    </row>
    <row r="31" spans="1:12">
      <c r="A31" s="18" t="s">
        <v>44</v>
      </c>
      <c r="B31" s="147">
        <v>5231</v>
      </c>
      <c r="C31" s="147">
        <v>21707243</v>
      </c>
      <c r="D31" s="147">
        <v>3923</v>
      </c>
      <c r="E31" s="147">
        <v>38369539</v>
      </c>
      <c r="F31" s="25">
        <f t="shared" si="1"/>
        <v>9154</v>
      </c>
      <c r="G31" s="25">
        <f t="shared" si="1"/>
        <v>60076782</v>
      </c>
      <c r="H31" s="160"/>
      <c r="I31" s="175"/>
      <c r="J31" s="178"/>
      <c r="K31" s="55">
        <v>0.87887499999999907</v>
      </c>
      <c r="L31" s="56">
        <v>0.18462500000000001</v>
      </c>
    </row>
    <row r="32" spans="1:12" ht="15" thickBot="1">
      <c r="A32" s="21" t="s">
        <v>32</v>
      </c>
      <c r="B32" s="22">
        <v>8</v>
      </c>
      <c r="C32" s="22">
        <v>84343.98000000001</v>
      </c>
      <c r="D32" s="22">
        <v>19</v>
      </c>
      <c r="E32" s="22">
        <v>881457.91999999899</v>
      </c>
      <c r="F32" s="26">
        <f t="shared" si="1"/>
        <v>27</v>
      </c>
      <c r="G32" s="26">
        <f t="shared" si="1"/>
        <v>965801.89999999898</v>
      </c>
      <c r="H32" s="161"/>
      <c r="I32" s="176"/>
      <c r="J32" s="179"/>
      <c r="K32" s="57">
        <v>1.1276499999999898</v>
      </c>
      <c r="L32" s="58">
        <v>0.21709999999999899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E808-D5FD-4CFF-B528-69350F7AC0BD}">
  <sheetPr>
    <tabColor theme="4" tint="-0.249977111117893"/>
  </sheetPr>
  <dimension ref="A1:V44"/>
  <sheetViews>
    <sheetView tabSelected="1" zoomScaleNormal="100" workbookViewId="0">
      <selection activeCell="F8" sqref="F8"/>
    </sheetView>
  </sheetViews>
  <sheetFormatPr defaultRowHeight="14.45"/>
  <cols>
    <col min="1" max="1" width="17.42578125" customWidth="1"/>
    <col min="2" max="2" width="10.85546875" style="19" customWidth="1"/>
    <col min="3" max="3" width="12.42578125" style="19" customWidth="1"/>
    <col min="4" max="4" width="10.85546875" style="19" customWidth="1"/>
    <col min="5" max="5" width="11.5703125" style="19" customWidth="1"/>
    <col min="6" max="6" width="12.5703125" customWidth="1"/>
    <col min="7" max="7" width="12.42578125" customWidth="1"/>
    <col min="8" max="8" width="10.5703125" customWidth="1"/>
    <col min="9" max="9" width="10.42578125" customWidth="1"/>
    <col min="10" max="10" width="13.85546875" customWidth="1"/>
    <col min="11" max="11" width="10.140625" customWidth="1"/>
    <col min="12" max="12" width="11.42578125" customWidth="1"/>
    <col min="13" max="13" width="10.140625" bestFit="1" customWidth="1"/>
    <col min="14" max="14" width="10.42578125" customWidth="1"/>
    <col min="15" max="15" width="9.85546875" customWidth="1"/>
    <col min="18" max="18" width="12.42578125" customWidth="1"/>
    <col min="19" max="19" width="9" bestFit="1" customWidth="1"/>
    <col min="21" max="21" width="13.5703125" customWidth="1"/>
    <col min="22" max="22" width="10.5703125" customWidth="1"/>
  </cols>
  <sheetData>
    <row r="1" spans="1:22" ht="15" thickBot="1"/>
    <row r="2" spans="1:22">
      <c r="A2" s="104" t="s">
        <v>50</v>
      </c>
      <c r="B2" s="180" t="s">
        <v>28</v>
      </c>
      <c r="C2" s="181"/>
      <c r="D2" s="103"/>
      <c r="E2" s="180" t="s">
        <v>51</v>
      </c>
      <c r="F2" s="181"/>
      <c r="G2" s="103"/>
      <c r="H2" s="180" t="s">
        <v>30</v>
      </c>
      <c r="I2" s="181"/>
      <c r="J2" s="103"/>
      <c r="K2" s="180" t="s">
        <v>29</v>
      </c>
      <c r="L2" s="181"/>
      <c r="M2" s="103"/>
      <c r="N2" s="180" t="s">
        <v>32</v>
      </c>
      <c r="O2" s="181"/>
      <c r="P2" s="103"/>
      <c r="Q2" s="180" t="s">
        <v>52</v>
      </c>
      <c r="R2" s="181"/>
      <c r="S2" s="103"/>
      <c r="T2" s="180" t="s">
        <v>53</v>
      </c>
      <c r="U2" s="181"/>
      <c r="V2" s="103"/>
    </row>
    <row r="3" spans="1:22" ht="27" thickBot="1">
      <c r="A3" s="102">
        <v>0.1</v>
      </c>
      <c r="B3" s="101" t="s">
        <v>54</v>
      </c>
      <c r="C3" s="100" t="s">
        <v>55</v>
      </c>
      <c r="D3" s="99" t="s">
        <v>56</v>
      </c>
      <c r="E3" s="101" t="s">
        <v>54</v>
      </c>
      <c r="F3" s="100" t="s">
        <v>55</v>
      </c>
      <c r="G3" s="99" t="s">
        <v>56</v>
      </c>
      <c r="H3" s="101" t="s">
        <v>57</v>
      </c>
      <c r="I3" s="100" t="s">
        <v>55</v>
      </c>
      <c r="J3" s="99" t="s">
        <v>56</v>
      </c>
      <c r="K3" s="101" t="s">
        <v>57</v>
      </c>
      <c r="L3" s="100" t="s">
        <v>55</v>
      </c>
      <c r="M3" s="99" t="s">
        <v>56</v>
      </c>
      <c r="N3" s="101" t="s">
        <v>54</v>
      </c>
      <c r="O3" s="100" t="s">
        <v>55</v>
      </c>
      <c r="P3" s="99" t="s">
        <v>56</v>
      </c>
      <c r="Q3" s="101" t="s">
        <v>54</v>
      </c>
      <c r="R3" s="100" t="s">
        <v>55</v>
      </c>
      <c r="S3" s="141" t="s">
        <v>56</v>
      </c>
      <c r="T3" s="143" t="s">
        <v>54</v>
      </c>
      <c r="U3" s="144" t="s">
        <v>55</v>
      </c>
      <c r="V3" s="145" t="s">
        <v>56</v>
      </c>
    </row>
    <row r="4" spans="1:22">
      <c r="A4" s="98" t="s">
        <v>58</v>
      </c>
      <c r="B4" s="97">
        <f>B15+B21</f>
        <v>35271.416666666664</v>
      </c>
      <c r="C4" s="97">
        <f>C15+C21</f>
        <v>30972727</v>
      </c>
      <c r="D4" s="97">
        <f>C4*$A$3</f>
        <v>3097272.7</v>
      </c>
      <c r="E4" s="97">
        <f>B18+B24</f>
        <v>853420.83333333337</v>
      </c>
      <c r="F4" s="97">
        <f>C18+C24</f>
        <v>627260976</v>
      </c>
      <c r="G4" s="97">
        <f>F4*$A$3</f>
        <v>62726097.600000001</v>
      </c>
      <c r="H4" s="97">
        <f>B17+B23</f>
        <v>55958.25</v>
      </c>
      <c r="I4" s="97">
        <f>C17+C23</f>
        <v>39769994.617058441</v>
      </c>
      <c r="J4" s="97">
        <f>I4*$A$3</f>
        <v>3976999.4617058444</v>
      </c>
      <c r="K4" s="97">
        <f>B16+B22</f>
        <v>573704.75</v>
      </c>
      <c r="L4" s="97">
        <f>C16+C22</f>
        <v>452078520.99999976</v>
      </c>
      <c r="M4" s="97">
        <f>L4*$A$3</f>
        <v>45207852.099999979</v>
      </c>
      <c r="N4" s="97">
        <f>B19+B25</f>
        <v>14571</v>
      </c>
      <c r="O4" s="97">
        <f>C19+C25</f>
        <v>9972493.1499999929</v>
      </c>
      <c r="P4" s="138">
        <f>$A$3*O4</f>
        <v>997249.31499999936</v>
      </c>
      <c r="Q4" s="140">
        <f>D14+D20</f>
        <v>20154.833333333332</v>
      </c>
      <c r="R4" s="140">
        <f>E14+E20</f>
        <v>16882717.577243619</v>
      </c>
      <c r="S4" s="139">
        <f>$A$3*R4</f>
        <v>1688271.757724362</v>
      </c>
      <c r="T4" s="146">
        <f>B4+E4+H4+K4+N4+Q4</f>
        <v>1553081.0833333333</v>
      </c>
      <c r="U4" s="140">
        <f>C4+F4+I4+L4+O4+R4</f>
        <v>1176937429.3443019</v>
      </c>
      <c r="V4" s="140">
        <f>$A$3*U4</f>
        <v>117693742.9344302</v>
      </c>
    </row>
    <row r="5" spans="1:22" ht="15" thickBot="1">
      <c r="A5" s="96" t="s">
        <v>59</v>
      </c>
      <c r="B5" s="95">
        <f>B27+B33+B39</f>
        <v>4278.75</v>
      </c>
      <c r="C5" s="95">
        <f>C27+C33+C39</f>
        <v>16270475</v>
      </c>
      <c r="D5" s="95">
        <f>C5*$A$3</f>
        <v>1627047.5</v>
      </c>
      <c r="E5" s="95">
        <f>B30+B36+B42</f>
        <v>64272.916666666672</v>
      </c>
      <c r="F5" s="95">
        <f>C30+C36+C42</f>
        <v>398224465</v>
      </c>
      <c r="G5" s="95">
        <f>F5*$A$3</f>
        <v>39822446.5</v>
      </c>
      <c r="H5" s="95">
        <f>B29+B35+B41</f>
        <v>4144.25</v>
      </c>
      <c r="I5" s="95">
        <f>C29+C35+C41</f>
        <v>14383327.337126886</v>
      </c>
      <c r="J5" s="95">
        <f>I5*$A$3</f>
        <v>1438332.7337126888</v>
      </c>
      <c r="K5" s="95">
        <f>B28+B34+B40</f>
        <v>50450.583333333336</v>
      </c>
      <c r="L5" s="95">
        <f>C28+C34+C40</f>
        <v>261937645.99999997</v>
      </c>
      <c r="M5" s="95">
        <f>L5*$A$3</f>
        <v>26193764.599999998</v>
      </c>
      <c r="N5" s="95">
        <f>B31+B37+B43</f>
        <v>1508.5000000000002</v>
      </c>
      <c r="O5" s="95">
        <f>C31+C37+C43</f>
        <v>6303376.1419999944</v>
      </c>
      <c r="P5" s="139">
        <f>$A$3*O5</f>
        <v>630337.61419999949</v>
      </c>
      <c r="Q5" s="140">
        <f>D26+D32+D38</f>
        <v>24369.416666666668</v>
      </c>
      <c r="R5" s="140">
        <f>E26+E32+E38</f>
        <v>706823287.71524692</v>
      </c>
      <c r="S5" s="139">
        <f>$A$3*R5</f>
        <v>70682328.771524698</v>
      </c>
      <c r="T5" s="146">
        <f>B5+E5+H5+K5+N5+Q5</f>
        <v>149024.41666666666</v>
      </c>
      <c r="U5" s="140">
        <f>C5+F5+I5+L5+O5+R5</f>
        <v>1403942577.1943736</v>
      </c>
      <c r="V5" s="140">
        <f>$A$3*U5</f>
        <v>140394257.71943736</v>
      </c>
    </row>
    <row r="6" spans="1:22" ht="15.6" thickTop="1" thickBot="1">
      <c r="A6" s="94" t="s">
        <v>53</v>
      </c>
      <c r="B6" s="93">
        <f>SUM(B4:B5)</f>
        <v>39550.166666666664</v>
      </c>
      <c r="C6" s="93">
        <f>SUM(C4:C5)</f>
        <v>47243202</v>
      </c>
      <c r="D6" s="93">
        <f>C6*A3</f>
        <v>4724320.2</v>
      </c>
      <c r="E6" s="93">
        <f t="shared" ref="E6:V6" si="0">SUM(E4:E5)</f>
        <v>917693.75</v>
      </c>
      <c r="F6" s="93">
        <f t="shared" si="0"/>
        <v>1025485441</v>
      </c>
      <c r="G6" s="93">
        <f t="shared" si="0"/>
        <v>102548544.09999999</v>
      </c>
      <c r="H6" s="93">
        <f t="shared" si="0"/>
        <v>60102.5</v>
      </c>
      <c r="I6" s="93">
        <f t="shared" si="0"/>
        <v>54153321.954185329</v>
      </c>
      <c r="J6" s="93">
        <f t="shared" si="0"/>
        <v>5415332.1954185329</v>
      </c>
      <c r="K6" s="93">
        <f t="shared" si="0"/>
        <v>624155.33333333337</v>
      </c>
      <c r="L6" s="93">
        <f t="shared" si="0"/>
        <v>714016166.99999976</v>
      </c>
      <c r="M6" s="93">
        <f t="shared" si="0"/>
        <v>71401616.699999973</v>
      </c>
      <c r="N6" s="93">
        <f t="shared" si="0"/>
        <v>16079.5</v>
      </c>
      <c r="O6" s="93">
        <f t="shared" si="0"/>
        <v>16275869.291999988</v>
      </c>
      <c r="P6" s="92">
        <f t="shared" si="0"/>
        <v>1627586.9291999987</v>
      </c>
      <c r="Q6" s="92">
        <f t="shared" si="0"/>
        <v>44524.25</v>
      </c>
      <c r="R6" s="92">
        <f t="shared" si="0"/>
        <v>723706005.29249048</v>
      </c>
      <c r="S6" s="142">
        <f t="shared" si="0"/>
        <v>72370600.529249057</v>
      </c>
      <c r="T6" s="146">
        <f t="shared" si="0"/>
        <v>1702105.5</v>
      </c>
      <c r="U6" s="140">
        <f t="shared" si="0"/>
        <v>2580880006.5386753</v>
      </c>
      <c r="V6" s="140">
        <f t="shared" si="0"/>
        <v>258088000.65386754</v>
      </c>
    </row>
    <row r="8" spans="1:22">
      <c r="T8" s="19"/>
    </row>
    <row r="11" spans="1:22" ht="15" thickBot="1"/>
    <row r="12" spans="1:22" ht="58.5" thickBot="1">
      <c r="A12" s="91">
        <v>2022</v>
      </c>
      <c r="B12" s="136" t="s">
        <v>14</v>
      </c>
      <c r="C12" s="137" t="s">
        <v>15</v>
      </c>
      <c r="D12" s="136" t="s">
        <v>16</v>
      </c>
      <c r="E12" s="137" t="s">
        <v>17</v>
      </c>
      <c r="F12" s="90" t="s">
        <v>18</v>
      </c>
      <c r="G12" s="90" t="s">
        <v>19</v>
      </c>
      <c r="H12" s="89" t="s">
        <v>20</v>
      </c>
      <c r="I12" s="89" t="s">
        <v>21</v>
      </c>
      <c r="J12" s="90" t="s">
        <v>60</v>
      </c>
      <c r="K12" s="88" t="s">
        <v>61</v>
      </c>
      <c r="L12" s="88" t="s">
        <v>62</v>
      </c>
      <c r="M12" s="88" t="s">
        <v>63</v>
      </c>
      <c r="N12" s="61" t="s">
        <v>23</v>
      </c>
      <c r="O12" s="61" t="s">
        <v>24</v>
      </c>
    </row>
    <row r="13" spans="1:22" ht="15" thickBot="1">
      <c r="A13" s="10"/>
      <c r="B13" s="11">
        <f>AVERAGE(JAN!B2,FEB!B2,MAR!B2,APR!B2,MAY!B2,JUNE!B2,JULY!B2,AUG!B2,SEP!B2,OCT!B2,NOV!B2,DEC!B2)</f>
        <v>1657583.5833333333</v>
      </c>
      <c r="C13" s="11">
        <f>SUM(JAN!C2,FEB!C2,MAR!C2,APR!C2,MAY!C2,JUNE!C2,JULY!C2,AUG!C2,SEP!C2,OCT!C2,NOV!C2,DEC!C2)</f>
        <v>1857174301.2461853</v>
      </c>
      <c r="D13" s="11">
        <f>AVERAGE(JAN!D2,FEB!D2,MAR!D2,APR!D2,MAY!D2,JUNE!D2,JULY!D2,AUG!D2,SEP!D2,OCT!D2,NOV!D2,DEC!D2)</f>
        <v>44524.25</v>
      </c>
      <c r="E13" s="11">
        <f>SUM(JAN!E2,FEB!E2,MAR!E2,APR!E2,MAY!E2,JUNE!E2,JULY!E2,AUG!E2,SEP!E2,OCT!E2,NOV!E2,DEC!E2)</f>
        <v>723706005.29249036</v>
      </c>
      <c r="F13" s="130">
        <f t="shared" ref="F13:F43" si="1">B13+D13</f>
        <v>1702107.8333333333</v>
      </c>
      <c r="G13" s="130">
        <f t="shared" ref="G13:G43" si="2">C13+E13</f>
        <v>2580880306.5386758</v>
      </c>
      <c r="H13" s="131">
        <f>SUM(H14:H43)</f>
        <v>0.99999988376059146</v>
      </c>
      <c r="I13" s="132">
        <f>SUM(I14:I43)</f>
        <v>0.99999862915069926</v>
      </c>
      <c r="J13" s="132">
        <f>E13/G13</f>
        <v>0.2804105263847288</v>
      </c>
      <c r="K13" s="87">
        <f t="shared" ref="K13:K43" si="3">C13/B13</f>
        <v>1120.4106507326064</v>
      </c>
      <c r="L13" s="86">
        <f t="shared" ref="L13:L20" si="4">E13/D13</f>
        <v>16254.198673587773</v>
      </c>
      <c r="M13" s="85">
        <f t="shared" ref="M13:M43" si="5">G13/F13</f>
        <v>1516.2848416509505</v>
      </c>
      <c r="N13" s="157" t="s">
        <v>64</v>
      </c>
      <c r="O13" s="158"/>
    </row>
    <row r="14" spans="1:22" ht="15" thickBot="1">
      <c r="A14" s="107" t="s">
        <v>27</v>
      </c>
      <c r="B14" s="108">
        <f>AVERAGE(JAN!B3,FEB!B3,MAR!B3,APR!B3,MAY!B3,JUNE!B3,JULY!B3,AUG!B3,SEP!B3,OCT!B3,NOV!B3,DEC!B3)</f>
        <v>1343151.25</v>
      </c>
      <c r="C14" s="108">
        <f>SUM(JAN!C3,FEB!C3,MAR!C3,APR!C3,MAY!C3,JUNE!C3,JULY!C3,AUG!C3,SEP!C3,OCT!C3,NOV!C3,DEC!C3)</f>
        <v>1014575509.0463252</v>
      </c>
      <c r="D14" s="108">
        <f>AVERAGE(JAN!D3,FEB!D3,MAR!D3,APR!D3,MAY!D3,JUNE!D3,JULY!D3,AUG!D3,SEP!D3,OCT!D3,NOV!D3,DEC!D3)</f>
        <v>16937.25</v>
      </c>
      <c r="E14" s="108">
        <f>SUM(JAN!E3,FEB!E3,MAR!E3,APR!E3,MAY!E3,JUNE!E3,JULY!E3,AUG!E3,SEP!E3,OCT!E3,NOV!E3,DEC!E3)</f>
        <v>14434479.577243617</v>
      </c>
      <c r="F14" s="114">
        <f t="shared" si="1"/>
        <v>1360088.5</v>
      </c>
      <c r="G14" s="109">
        <f t="shared" si="2"/>
        <v>1029009988.6235688</v>
      </c>
      <c r="H14" s="159">
        <f>G14/G$13</f>
        <v>0.39870504107322052</v>
      </c>
      <c r="I14" s="162">
        <f>F14/F13</f>
        <v>0.7990613011494474</v>
      </c>
      <c r="J14" s="165">
        <f>E14/G14</f>
        <v>1.4027540778833024E-2</v>
      </c>
      <c r="K14" s="78">
        <f t="shared" si="3"/>
        <v>755.3695155674576</v>
      </c>
      <c r="L14" s="77">
        <f t="shared" si="4"/>
        <v>852.23277552398508</v>
      </c>
      <c r="M14" s="76">
        <f t="shared" si="5"/>
        <v>756.57575858009886</v>
      </c>
      <c r="N14" s="119"/>
      <c r="O14" s="120"/>
    </row>
    <row r="15" spans="1:22">
      <c r="A15" s="18" t="s">
        <v>28</v>
      </c>
      <c r="B15" s="19">
        <f>AVERAGE(JAN!B4,FEB!B4,MAR!B4,APR!B4,MAY!B4,JUNE!B4,JULY!B4,AUG!B4,SEP!B4,OCT!B4,NOV!B4,DEC!B4)</f>
        <v>28971.5</v>
      </c>
      <c r="C15" s="19">
        <f>SUM(JAN!C4,FEB!C4,MAR!C4,APR!C4,MAY!C4,JUNE!C4,JULY!C4,AUG!C4,SEP!C4,OCT!C4,NOV!C4,DEC!C4)</f>
        <v>25945705</v>
      </c>
      <c r="D15" s="19">
        <f>AVERAGE(JAN!D4,FEB!D4,MAR!D4,APR!D4,MAY!D4,JUNE!D4,JULY!D4,AUG!D4,SEP!D4,OCT!D4,NOV!D4,DEC!D4)</f>
        <v>71.083333333333329</v>
      </c>
      <c r="E15" s="19">
        <f>SUM(JAN!E4,FEB!E4,MAR!E4,APR!E4,MAY!E4,JUNE!E4,JULY!E4,AUG!E4,SEP!E4,OCT!E4,NOV!E4,DEC!E4)</f>
        <v>122150</v>
      </c>
      <c r="F15" s="105">
        <f t="shared" si="1"/>
        <v>29042.583333333332</v>
      </c>
      <c r="G15" s="106">
        <f t="shared" si="2"/>
        <v>26067855</v>
      </c>
      <c r="H15" s="160"/>
      <c r="I15" s="163"/>
      <c r="J15" s="166"/>
      <c r="K15" s="82">
        <f t="shared" si="3"/>
        <v>895.55960167751061</v>
      </c>
      <c r="L15" s="81">
        <f t="shared" si="4"/>
        <v>1718.4056271981244</v>
      </c>
      <c r="M15" s="80">
        <f t="shared" si="5"/>
        <v>897.57356295784064</v>
      </c>
      <c r="N15" s="55">
        <v>0.9414083333333273</v>
      </c>
      <c r="O15" s="56">
        <v>0.36551666666666605</v>
      </c>
    </row>
    <row r="16" spans="1:22">
      <c r="A16" s="18" t="s">
        <v>43</v>
      </c>
      <c r="B16" s="19">
        <f>AVERAGE(JAN!B5,FEB!B5,MAR!B5,APR!B5,MAY!B5,JUNE!B5,JULY!B5,AUG!B5,SEP!B5,OCT!B5,NOV!B5,DEC!B5)</f>
        <v>490628.66666666669</v>
      </c>
      <c r="C16" s="19">
        <f>SUM(JAN!C5,FEB!C5,MAR!C5,APR!C5,MAY!C5,JUNE!C5,JULY!C5,AUG!C5,SEP!C5,OCT!C5,NOV!C5,DEC!C5)</f>
        <v>386802399.99999976</v>
      </c>
      <c r="D16" s="19">
        <f>AVERAGE(JAN!D5,FEB!D5,MAR!D5,APR!D5,MAY!D5,JUNE!D5,JULY!D5,AUG!D5,SEP!D5,OCT!D5,NOV!D5,DEC!D5)</f>
        <v>2755.5</v>
      </c>
      <c r="E16" s="19">
        <f>SUM(JAN!E5,FEB!E5,MAR!E5,APR!E5,MAY!E5,JUNE!E5,JULY!E5,AUG!E5,SEP!E5,OCT!E5,NOV!E5,DEC!E5)</f>
        <v>2308283.1</v>
      </c>
      <c r="F16" s="84">
        <f t="shared" si="1"/>
        <v>493384.16666666669</v>
      </c>
      <c r="G16" s="20">
        <f t="shared" si="2"/>
        <v>389110683.09999979</v>
      </c>
      <c r="H16" s="160"/>
      <c r="I16" s="163"/>
      <c r="J16" s="166"/>
      <c r="K16" s="82">
        <f t="shared" si="3"/>
        <v>788.38116538916688</v>
      </c>
      <c r="L16" s="81">
        <f t="shared" si="4"/>
        <v>837.70027218290693</v>
      </c>
      <c r="M16" s="80">
        <f t="shared" si="5"/>
        <v>788.65660754550584</v>
      </c>
      <c r="N16" s="55">
        <v>0.8450708333333331</v>
      </c>
      <c r="O16" s="56">
        <v>0.38477916666666623</v>
      </c>
    </row>
    <row r="17" spans="1:15">
      <c r="A17" s="18" t="s">
        <v>30</v>
      </c>
      <c r="B17" s="19">
        <f>AVERAGE(JAN!B6,FEB!B6,MAR!B6,APR!B6,MAY!B6,JUNE!B6,JULY!B6,AUG!B6,SEP!B6,OCT!B6,NOV!B6,DEC!B6)</f>
        <v>45034.416666666664</v>
      </c>
      <c r="C17" s="19">
        <f>SUM(JAN!C6,FEB!C6,MAR!C6,APR!C6,MAY!C6,JUNE!C6,JULY!C6,AUG!C6,SEP!C6,OCT!C6,NOV!C6,DEC!C6)</f>
        <v>32148573.506325535</v>
      </c>
      <c r="D17" s="19">
        <f>AVERAGE(JAN!D6,FEB!D6,MAR!D6,APR!D6,MAY!D6,JUNE!D6,JULY!D6,AUG!D6,SEP!D6,OCT!D6,NOV!D6,DEC!D6)</f>
        <v>239.08333333333334</v>
      </c>
      <c r="E17" s="19">
        <f>SUM(JAN!E6,FEB!E6,MAR!E6,APR!E6,MAY!E6,JUNE!E6,JULY!E6,AUG!E6,SEP!E6,OCT!E6,NOV!E6,DEC!E6)</f>
        <v>207951.88724361872</v>
      </c>
      <c r="F17" s="84">
        <f t="shared" si="1"/>
        <v>45273.5</v>
      </c>
      <c r="G17" s="20">
        <f t="shared" si="2"/>
        <v>32356525.393569153</v>
      </c>
      <c r="H17" s="160"/>
      <c r="I17" s="163"/>
      <c r="J17" s="166"/>
      <c r="K17" s="82">
        <f t="shared" si="3"/>
        <v>713.86676870450276</v>
      </c>
      <c r="L17" s="81">
        <f t="shared" si="4"/>
        <v>869.7883049576244</v>
      </c>
      <c r="M17" s="80">
        <f t="shared" si="5"/>
        <v>714.69016960405429</v>
      </c>
      <c r="N17" s="55">
        <v>0.86867499999999931</v>
      </c>
      <c r="O17" s="56">
        <v>0.59479166666666694</v>
      </c>
    </row>
    <row r="18" spans="1:15">
      <c r="A18" s="18" t="s">
        <v>44</v>
      </c>
      <c r="B18" s="19">
        <f>AVERAGE(JAN!B7,FEB!B7,MAR!B7,APR!B7,MAY!B7,JUNE!B7,JULY!B7,AUG!B7,SEP!B7,OCT!B7,NOV!B7,DEC!B7)</f>
        <v>767289.58333333337</v>
      </c>
      <c r="C18" s="19">
        <f>SUM(JAN!C7,FEB!C7,MAR!C7,APR!C7,MAY!C7,JUNE!C7,JULY!C7,AUG!C7,SEP!C7,OCT!C7,NOV!C7,DEC!C7)</f>
        <v>562153037</v>
      </c>
      <c r="D18" s="19">
        <f>AVERAGE(JAN!D7,FEB!D7,MAR!D7,APR!D7,MAY!D7,JUNE!D7,JULY!D7,AUG!D7,SEP!D7,OCT!D7,NOV!D7,DEC!D7)</f>
        <v>13863.583333333334</v>
      </c>
      <c r="E18" s="19">
        <f>SUM(JAN!E7,FEB!E7,MAR!E7,APR!E7,MAY!E7,JUNE!E7,JULY!E7,AUG!E7,SEP!E7,OCT!E7,NOV!E7,DEC!E7)</f>
        <v>11783241</v>
      </c>
      <c r="F18" s="84">
        <f t="shared" si="1"/>
        <v>781153.16666666674</v>
      </c>
      <c r="G18" s="20">
        <f t="shared" si="2"/>
        <v>573936278</v>
      </c>
      <c r="H18" s="160"/>
      <c r="I18" s="163"/>
      <c r="J18" s="166"/>
      <c r="K18" s="82">
        <f t="shared" si="3"/>
        <v>732.64781538912678</v>
      </c>
      <c r="L18" s="81">
        <f t="shared" si="4"/>
        <v>849.94194622602379</v>
      </c>
      <c r="M18" s="80">
        <f t="shared" si="5"/>
        <v>734.72950311281238</v>
      </c>
      <c r="N18" s="55">
        <v>0.8936111111111108</v>
      </c>
      <c r="O18" s="56">
        <v>0.35470277777777759</v>
      </c>
    </row>
    <row r="19" spans="1:15" ht="15" thickBot="1">
      <c r="A19" s="18" t="s">
        <v>32</v>
      </c>
      <c r="B19" s="19">
        <f>AVERAGE(JAN!B8,FEB!B8,MAR!B8,APR!B8,MAY!B8,JUNE!B8,JULY!B8,AUG!B8,SEP!B8,OCT!B8,NOV!B8,DEC!B8)</f>
        <v>11227.083333333334</v>
      </c>
      <c r="C19" s="19">
        <f>SUM(JAN!C8,FEB!C8,MAR!C8,APR!C8,MAY!C8,JUNE!C8,JULY!C8,AUG!C8,SEP!C8,OCT!C8,NOV!C8,DEC!C8)</f>
        <v>7525793.5399999972</v>
      </c>
      <c r="D19" s="19">
        <f>AVERAGE(JAN!D8,FEB!D8,MAR!D8,APR!D8,MAY!D8,JUNE!D8,JULY!D8,AUG!D8,SEP!D8,OCT!D8,NOV!D8,DEC!D8)</f>
        <v>8</v>
      </c>
      <c r="E19" s="19">
        <f>SUM(JAN!E8,FEB!E8,MAR!E8,APR!E8,MAY!E8,JUNE!E8,JULY!E8,AUG!E8,SEP!E8,OCT!E8,NOV!E8,DEC!E8)</f>
        <v>12853.589999999967</v>
      </c>
      <c r="F19" s="110">
        <f t="shared" si="1"/>
        <v>11235.083333333334</v>
      </c>
      <c r="G19" s="111">
        <f t="shared" si="2"/>
        <v>7538647.1299999971</v>
      </c>
      <c r="H19" s="161"/>
      <c r="I19" s="164"/>
      <c r="J19" s="167"/>
      <c r="K19" s="75">
        <f t="shared" si="3"/>
        <v>670.32490243087739</v>
      </c>
      <c r="L19" s="74">
        <f t="shared" si="4"/>
        <v>1606.6987499999959</v>
      </c>
      <c r="M19" s="73">
        <f t="shared" si="5"/>
        <v>670.99165233902704</v>
      </c>
      <c r="N19" s="55">
        <v>0.89936666666666476</v>
      </c>
      <c r="O19" s="56">
        <v>0.54876666666666651</v>
      </c>
    </row>
    <row r="20" spans="1:15" ht="15" thickBot="1">
      <c r="A20" s="107" t="s">
        <v>33</v>
      </c>
      <c r="B20" s="108">
        <f>AVERAGE(JAN!B9,FEB!B9,MAR!B9,APR!B9,MAY!B9,JUNE!B9,JULY!B9,AUG!B9,SEP!B9,OCT!B9,NOV!B9,DEC!B9)</f>
        <v>189775</v>
      </c>
      <c r="C20" s="108">
        <f>SUM(JAN!C9,FEB!C9,MAR!C9,APR!C9,MAY!C9,JUNE!C9,JULY!C9,AUG!C9,SEP!C9,OCT!C9,NOV!C9,DEC!C9)</f>
        <v>145479202.72073293</v>
      </c>
      <c r="D20" s="108">
        <f>AVERAGE(JAN!D9,FEB!D9,MAR!D9,APR!D9,MAY!D9,JUNE!D9,JULY!D9,AUG!D9,SEP!D9,OCT!D9,NOV!D9,DEC!D9)</f>
        <v>3217.5833333333335</v>
      </c>
      <c r="E20" s="108">
        <f>SUM(JAN!E9,FEB!E9,MAR!E9,APR!E9,MAY!E9,JUNE!E9,JULY!E9,AUG!E9,SEP!E9,OCT!E9,NOV!E9,DEC!E9)</f>
        <v>2448238</v>
      </c>
      <c r="F20" s="114">
        <f t="shared" si="1"/>
        <v>192992.58333333334</v>
      </c>
      <c r="G20" s="115">
        <f t="shared" si="2"/>
        <v>147927440.72073293</v>
      </c>
      <c r="H20" s="159">
        <f>G20/G13</f>
        <v>5.7316660654877276E-2</v>
      </c>
      <c r="I20" s="168">
        <f>F20/F13</f>
        <v>0.11338446340111434</v>
      </c>
      <c r="J20" s="171">
        <f>E20/G20</f>
        <v>1.6550262669804066E-2</v>
      </c>
      <c r="K20" s="78">
        <f t="shared" si="3"/>
        <v>766.587815680321</v>
      </c>
      <c r="L20" s="77">
        <f t="shared" si="4"/>
        <v>760.89342415373858</v>
      </c>
      <c r="M20" s="76">
        <f t="shared" si="5"/>
        <v>766.49287846069865</v>
      </c>
      <c r="N20" s="121">
        <v>0.88505312499999744</v>
      </c>
      <c r="O20" s="122">
        <v>0.41784270833333342</v>
      </c>
    </row>
    <row r="21" spans="1:15">
      <c r="A21" s="18" t="s">
        <v>28</v>
      </c>
      <c r="B21" s="19">
        <f>AVERAGE(JAN!B10,FEB!B10,MAR!B10,APR!B10,MAY!B10,JUNE!B10,JULY!B10,AUG!B10,SEP!B10,OCT!B10,NOV!B10,DEC!B10)</f>
        <v>6299.916666666667</v>
      </c>
      <c r="C21" s="19">
        <f>SUM(JAN!C10,FEB!C10,MAR!C10,APR!C10,MAY!C10,JUNE!C10,JULY!C10,AUG!C10,SEP!C10,OCT!C10,NOV!C10,DEC!C10)</f>
        <v>5027022</v>
      </c>
      <c r="D21" s="19">
        <f>AVERAGE(JAN!D10,FEB!D10,MAR!D10,APR!D10,MAY!D10,JUNE!D10,JULY!D10,AUG!D10,SEP!D10,OCT!D10,NOV!D10,DEC!D10)</f>
        <v>0</v>
      </c>
      <c r="E21" s="19">
        <f>SUM(JAN!E10,FEB!E10,MAR!E10,APR!E10,MAY!E10,JUNE!E10,JULY!E10,AUG!E10,SEP!E10,OCT!E10,NOV!E10,DEC!E10)</f>
        <v>0</v>
      </c>
      <c r="F21" s="112">
        <f t="shared" si="1"/>
        <v>6299.916666666667</v>
      </c>
      <c r="G21" s="113">
        <f t="shared" si="2"/>
        <v>5027022</v>
      </c>
      <c r="H21" s="160"/>
      <c r="I21" s="169"/>
      <c r="J21" s="172"/>
      <c r="K21" s="82">
        <f t="shared" si="3"/>
        <v>797.95055490151981</v>
      </c>
      <c r="L21" s="81"/>
      <c r="M21" s="80">
        <f t="shared" si="5"/>
        <v>797.95055490151981</v>
      </c>
      <c r="N21" s="55">
        <v>0.9414083333333273</v>
      </c>
      <c r="O21" s="56">
        <v>0.36551666666666605</v>
      </c>
    </row>
    <row r="22" spans="1:15">
      <c r="A22" s="18" t="s">
        <v>43</v>
      </c>
      <c r="B22" s="19">
        <f>AVERAGE(JAN!B11,FEB!B11,MAR!B11,APR!B11,MAY!B11,JUNE!B11,JULY!B11,AUG!B11,SEP!B11,OCT!B11,NOV!B11,DEC!B11)</f>
        <v>83076.083333333328</v>
      </c>
      <c r="C22" s="19">
        <f>SUM(JAN!C11,FEB!C11,MAR!C11,APR!C11,MAY!C11,JUNE!C11,JULY!C11,AUG!C11,SEP!C11,OCT!C11,NOV!C11,DEC!C11)</f>
        <v>65276120.999999993</v>
      </c>
      <c r="D22" s="19">
        <f>AVERAGE(JAN!D11,FEB!D11,MAR!D11,APR!D11,MAY!D11,JUNE!D11,JULY!D11,AUG!D11,SEP!D11,OCT!D11,NOV!D11,DEC!D11)</f>
        <v>640.41666666666663</v>
      </c>
      <c r="E22" s="19">
        <f>SUM(JAN!E11,FEB!E11,MAR!E11,APR!E11,MAY!E11,JUNE!E11,JULY!E11,AUG!E11,SEP!E11,OCT!E11,NOV!E11,DEC!E11)</f>
        <v>491100</v>
      </c>
      <c r="F22" s="83">
        <f t="shared" si="1"/>
        <v>83716.5</v>
      </c>
      <c r="G22" s="25">
        <f t="shared" si="2"/>
        <v>65767220.999999993</v>
      </c>
      <c r="H22" s="160"/>
      <c r="I22" s="169"/>
      <c r="J22" s="172"/>
      <c r="K22" s="82">
        <f t="shared" si="3"/>
        <v>785.73902838061088</v>
      </c>
      <c r="L22" s="81">
        <f>E22/D22</f>
        <v>766.84450227716331</v>
      </c>
      <c r="M22" s="80">
        <f t="shared" si="5"/>
        <v>785.59448854168522</v>
      </c>
      <c r="N22" s="55">
        <v>0.8450708333333331</v>
      </c>
      <c r="O22" s="56">
        <v>0.38477916666666623</v>
      </c>
    </row>
    <row r="23" spans="1:15">
      <c r="A23" s="18" t="s">
        <v>30</v>
      </c>
      <c r="B23" s="19">
        <f>AVERAGE(JAN!B12,FEB!B12,MAR!B12,APR!B12,MAY!B12,JUNE!B12,JULY!B12,AUG!B12,SEP!B12,OCT!B12,NOV!B12,DEC!B12)</f>
        <v>10923.833333333334</v>
      </c>
      <c r="C23" s="19">
        <f>SUM(JAN!C12,FEB!C12,MAR!C12,APR!C12,MAY!C12,JUNE!C12,JULY!C12,AUG!C12,SEP!C12,OCT!C12,NOV!C12,DEC!C12)</f>
        <v>7621421.1107329074</v>
      </c>
      <c r="D23" s="19">
        <f>AVERAGE(JAN!D12,FEB!D12,MAR!D12,APR!D12,MAY!D12,JUNE!D12,JULY!D12,AUG!D12,SEP!D12,OCT!D12,NOV!D12,DEC!D12)</f>
        <v>0</v>
      </c>
      <c r="E23" s="19">
        <f>SUM(JAN!E12,FEB!E12,MAR!E12,APR!E12,MAY!E12,JUNE!E12,JULY!E12,AUG!E12,SEP!E12,OCT!E12,NOV!E12,DEC!E12)</f>
        <v>0</v>
      </c>
      <c r="F23" s="83">
        <f t="shared" si="1"/>
        <v>10923.833333333334</v>
      </c>
      <c r="G23" s="25">
        <f t="shared" si="2"/>
        <v>7621421.1107329074</v>
      </c>
      <c r="H23" s="160"/>
      <c r="I23" s="169"/>
      <c r="J23" s="172"/>
      <c r="K23" s="82">
        <f t="shared" si="3"/>
        <v>697.6874214545785</v>
      </c>
      <c r="L23" s="81"/>
      <c r="M23" s="80">
        <f t="shared" si="5"/>
        <v>697.6874214545785</v>
      </c>
      <c r="N23" s="55">
        <v>0.86867499999999997</v>
      </c>
      <c r="O23" s="56">
        <v>0.59479166666666694</v>
      </c>
    </row>
    <row r="24" spans="1:15">
      <c r="A24" s="18" t="s">
        <v>44</v>
      </c>
      <c r="B24" s="19">
        <f>AVERAGE(JAN!B13,FEB!B13,MAR!B13,APR!B13,MAY!B13,JUNE!B13,JULY!B13,AUG!B13,SEP!B13,OCT!B13,NOV!B13,DEC!B13)</f>
        <v>86131.25</v>
      </c>
      <c r="C24" s="19">
        <f>SUM(JAN!C13,FEB!C13,MAR!C13,APR!C13,MAY!C13,JUNE!C13,JULY!C13,AUG!C13,SEP!C13,OCT!C13,NOV!C13,DEC!C13)</f>
        <v>65107939</v>
      </c>
      <c r="D24" s="19">
        <f>AVERAGE(JAN!D13,FEB!D13,MAR!D13,APR!D13,MAY!D13,JUNE!D13,JULY!D13,AUG!D13,SEP!D13,OCT!D13,NOV!D13,DEC!D13)</f>
        <v>2577.1666666666665</v>
      </c>
      <c r="E24" s="19">
        <f>SUM(JAN!E13,FEB!E13,MAR!E13,APR!E13,MAY!E13,JUNE!E13,JULY!E13,AUG!E13,SEP!E13,OCT!E13,NOV!E13,DEC!E13)</f>
        <v>1957138</v>
      </c>
      <c r="F24" s="83">
        <f t="shared" si="1"/>
        <v>88708.416666666672</v>
      </c>
      <c r="G24" s="25">
        <f t="shared" si="2"/>
        <v>67065077</v>
      </c>
      <c r="H24" s="160"/>
      <c r="I24" s="169"/>
      <c r="J24" s="172"/>
      <c r="K24" s="82">
        <f t="shared" si="3"/>
        <v>755.91540817066971</v>
      </c>
      <c r="L24" s="81">
        <f>E24/D24</f>
        <v>759.41460259975429</v>
      </c>
      <c r="M24" s="80">
        <f t="shared" si="5"/>
        <v>756.0170671516513</v>
      </c>
      <c r="N24" s="55">
        <v>0.8936111111111108</v>
      </c>
      <c r="O24" s="56">
        <v>0.35470277777777759</v>
      </c>
    </row>
    <row r="25" spans="1:15" ht="15" thickBot="1">
      <c r="A25" s="18" t="s">
        <v>32</v>
      </c>
      <c r="B25" s="19">
        <f>AVERAGE(JAN!B14,FEB!B14,MAR!B14,APR!B14,MAY!B14,JUNE!B14,JULY!B14,AUG!B14,SEP!B14,OCT!B14,NOV!B14,DEC!B14)</f>
        <v>3343.9166666666665</v>
      </c>
      <c r="C25" s="19">
        <f>SUM(JAN!C14,FEB!C14,MAR!C14,APR!C14,MAY!C14,JUNE!C14,JULY!C14,AUG!C14,SEP!C14,OCT!C14,NOV!C14,DEC!C14)</f>
        <v>2446699.6099999961</v>
      </c>
      <c r="D25" s="19">
        <f>AVERAGE(JAN!D14,FEB!D14,MAR!D14,APR!D14,MAY!D14,JUNE!D14,JULY!D14,AUG!D14,SEP!D14,OCT!D14,NOV!D14,DEC!D14)</f>
        <v>0</v>
      </c>
      <c r="E25" s="19">
        <f>SUM(JAN!E14,FEB!E14,MAR!E14,APR!E14,MAY!E14,JUNE!E14,JULY!E14,AUG!E14,SEP!E14,OCT!E14,NOV!E14,DEC!E14)</f>
        <v>0</v>
      </c>
      <c r="F25" s="79">
        <f t="shared" si="1"/>
        <v>3343.9166666666665</v>
      </c>
      <c r="G25" s="27">
        <f t="shared" si="2"/>
        <v>2446699.6099999961</v>
      </c>
      <c r="H25" s="161"/>
      <c r="I25" s="170"/>
      <c r="J25" s="173"/>
      <c r="K25" s="75">
        <f t="shared" si="3"/>
        <v>731.68677748149514</v>
      </c>
      <c r="L25" s="74"/>
      <c r="M25" s="73">
        <f t="shared" si="5"/>
        <v>731.68677748149514</v>
      </c>
      <c r="N25" s="55">
        <v>0.89936666666666476</v>
      </c>
      <c r="O25" s="56">
        <v>0.54876666666666651</v>
      </c>
    </row>
    <row r="26" spans="1:15" ht="15" thickBot="1">
      <c r="A26" s="107" t="s">
        <v>65</v>
      </c>
      <c r="B26" s="108">
        <f>AVERAGE(JAN!B15,FEB!B15,MAR!B15,APR!B15,MAY!B15,JUNE!B15,JULY!B15,AUG!B15,SEP!B15,OCT!B15,NOV!B15,DEC!B15)</f>
        <v>101640.83333333333</v>
      </c>
      <c r="C26" s="108">
        <f>SUM(JAN!C15,FEB!C15,MAR!C15,APR!C15,MAY!C15,JUNE!C15,JULY!C15,AUG!C15,SEP!C15,OCT!C15,NOV!C15,DEC!C15)</f>
        <v>172102584.47285891</v>
      </c>
      <c r="D26" s="108">
        <f>AVERAGE(JAN!D15,FEB!D15,MAR!D15,APR!D15,MAY!D15,JUNE!D15,JULY!D15,AUG!D15,SEP!D15,OCT!D15,NOV!D15,DEC!D15)</f>
        <v>11766.5</v>
      </c>
      <c r="E26" s="108">
        <f>SUM(JAN!E15,FEB!E15,MAR!E15,APR!E15,MAY!E15,JUNE!E15,JULY!E15,AUG!E15,SEP!E15,OCT!E15,NOV!E15,DEC!E15)</f>
        <v>38224239.191381223</v>
      </c>
      <c r="F26" s="114">
        <f t="shared" si="1"/>
        <v>113407.33333333333</v>
      </c>
      <c r="G26" s="115">
        <f t="shared" si="2"/>
        <v>210326823.66424012</v>
      </c>
      <c r="H26" s="159">
        <f>G26/G13</f>
        <v>8.1494218515820296E-2</v>
      </c>
      <c r="I26" s="168">
        <f>F26/F13</f>
        <v>6.6627584405884191E-2</v>
      </c>
      <c r="J26" s="171">
        <f>E26/G26</f>
        <v>0.18173734821575271</v>
      </c>
      <c r="K26" s="78">
        <f t="shared" si="3"/>
        <v>1693.2425564482016</v>
      </c>
      <c r="L26" s="77">
        <f t="shared" ref="L26:L43" si="6">E26/D26</f>
        <v>3248.5649251163236</v>
      </c>
      <c r="M26" s="76">
        <f t="shared" si="5"/>
        <v>1854.6139608629671</v>
      </c>
      <c r="N26" s="121">
        <v>0.88323333333333098</v>
      </c>
      <c r="O26" s="122">
        <v>0.23923518518518486</v>
      </c>
    </row>
    <row r="27" spans="1:15">
      <c r="A27" s="18" t="s">
        <v>28</v>
      </c>
      <c r="B27" s="19">
        <f>AVERAGE(JAN!B16,FEB!B16,MAR!B16,APR!B16,MAY!B16,JUNE!B16,JULY!B16,AUG!B16,SEP!B16,OCT!B16,NOV!B16,DEC!B16)</f>
        <v>3972.8333333333335</v>
      </c>
      <c r="C27" s="19">
        <f>SUM(JAN!C16,FEB!C16,MAR!C16,APR!C16,MAY!C16,JUNE!C16,JULY!C16,AUG!C16,SEP!C16,OCT!C16,NOV!C16,DEC!C16)</f>
        <v>8142212</v>
      </c>
      <c r="D27" s="19">
        <f>AVERAGE(JAN!D16,FEB!D16,MAR!D16,APR!D16,MAY!D16,JUNE!D16,JULY!D16,AUG!D16,SEP!D16,OCT!D16,NOV!D16,DEC!D16)</f>
        <v>631.25</v>
      </c>
      <c r="E27" s="19">
        <f>SUM(JAN!E16,FEB!E16,MAR!E16,APR!E16,MAY!E16,JUNE!E16,JULY!E16,AUG!E16,SEP!E16,OCT!E16,NOV!E16,DEC!E16)</f>
        <v>2043361</v>
      </c>
      <c r="F27" s="112">
        <f t="shared" si="1"/>
        <v>4604.0833333333339</v>
      </c>
      <c r="G27" s="113">
        <f t="shared" si="2"/>
        <v>10185573</v>
      </c>
      <c r="H27" s="160"/>
      <c r="I27" s="169"/>
      <c r="J27" s="172"/>
      <c r="K27" s="82">
        <f t="shared" si="3"/>
        <v>2049.4723329278013</v>
      </c>
      <c r="L27" s="81">
        <f t="shared" si="6"/>
        <v>3237.0075247524751</v>
      </c>
      <c r="M27" s="80">
        <f t="shared" si="5"/>
        <v>2212.2911907907833</v>
      </c>
      <c r="N27" s="55">
        <v>0.9414083333333273</v>
      </c>
      <c r="O27" s="56">
        <v>0.18796666666666653</v>
      </c>
    </row>
    <row r="28" spans="1:15">
      <c r="A28" s="18" t="s">
        <v>43</v>
      </c>
      <c r="B28" s="19">
        <f>AVERAGE(JAN!B17,FEB!B17,MAR!B17,APR!B17,MAY!B17,JUNE!B17,JULY!B17,AUG!B17,SEP!B17,OCT!B17,NOV!B17,DEC!B17)</f>
        <v>43462.5</v>
      </c>
      <c r="C28" s="19">
        <f>SUM(JAN!C17,FEB!C17,MAR!C17,APR!C17,MAY!C17,JUNE!C17,JULY!C17,AUG!C17,SEP!C17,OCT!C17,NOV!C17,DEC!C17)</f>
        <v>74424632.999999985</v>
      </c>
      <c r="D28" s="19">
        <f>AVERAGE(JAN!D17,FEB!D17,MAR!D17,APR!D17,MAY!D17,JUNE!D17,JULY!D17,AUG!D17,SEP!D17,OCT!D17,NOV!D17,DEC!D17)</f>
        <v>5030.083333333333</v>
      </c>
      <c r="E28" s="19">
        <f>SUM(JAN!E17,FEB!E17,MAR!E17,APR!E17,MAY!E17,JUNE!E17,JULY!E17,AUG!E17,SEP!E17,OCT!E17,NOV!E17,DEC!E17)</f>
        <v>10547165.699999997</v>
      </c>
      <c r="F28" s="83">
        <f t="shared" si="1"/>
        <v>48492.583333333336</v>
      </c>
      <c r="G28" s="25">
        <f t="shared" si="2"/>
        <v>84971798.699999988</v>
      </c>
      <c r="H28" s="160"/>
      <c r="I28" s="169"/>
      <c r="J28" s="172"/>
      <c r="K28" s="82">
        <f t="shared" si="3"/>
        <v>1712.3872993960308</v>
      </c>
      <c r="L28" s="81">
        <f t="shared" si="6"/>
        <v>2096.8172893093219</v>
      </c>
      <c r="M28" s="80">
        <f t="shared" si="5"/>
        <v>1752.2638073519831</v>
      </c>
      <c r="N28" s="55">
        <v>0.8450708333333331</v>
      </c>
      <c r="O28" s="56">
        <v>0.20251249999999973</v>
      </c>
    </row>
    <row r="29" spans="1:15">
      <c r="A29" s="18" t="s">
        <v>30</v>
      </c>
      <c r="B29" s="19">
        <f>AVERAGE(JAN!B18,FEB!B18,MAR!B18,APR!B18,MAY!B18,JUNE!B18,JULY!B18,AUG!B18,SEP!B18,OCT!B18,NOV!B18,DEC!B18)</f>
        <v>3793</v>
      </c>
      <c r="C29" s="19">
        <f>SUM(JAN!C18,FEB!C18,MAR!C18,APR!C18,MAY!C18,JUNE!C18,JULY!C18,AUG!C18,SEP!C18,OCT!C18,NOV!C18,DEC!C18)</f>
        <v>6208546.6928589167</v>
      </c>
      <c r="D29" s="19">
        <f>AVERAGE(JAN!D18,FEB!D18,MAR!D18,APR!D18,MAY!D18,JUNE!D18,JULY!D18,AUG!D18,SEP!D18,OCT!D18,NOV!D18,DEC!D18)</f>
        <v>223.83333333333334</v>
      </c>
      <c r="E29" s="19">
        <f>SUM(JAN!E18,FEB!E18,MAR!E18,APR!E18,MAY!E18,JUNE!E18,JULY!E18,AUG!E18,SEP!E18,OCT!E18,NOV!E18,DEC!E18)</f>
        <v>723609.89138121973</v>
      </c>
      <c r="F29" s="83">
        <f t="shared" si="1"/>
        <v>4016.8333333333335</v>
      </c>
      <c r="G29" s="25">
        <f t="shared" si="2"/>
        <v>6932156.5842401367</v>
      </c>
      <c r="H29" s="160"/>
      <c r="I29" s="169"/>
      <c r="J29" s="172"/>
      <c r="K29" s="82">
        <f t="shared" si="3"/>
        <v>1636.8433147532078</v>
      </c>
      <c r="L29" s="81">
        <f t="shared" si="6"/>
        <v>3232.8066629093955</v>
      </c>
      <c r="M29" s="80">
        <f t="shared" si="5"/>
        <v>1725.7765032754166</v>
      </c>
      <c r="N29" s="55">
        <v>0.86867499999999964</v>
      </c>
      <c r="O29" s="56">
        <v>0.30552499999999988</v>
      </c>
    </row>
    <row r="30" spans="1:15">
      <c r="A30" s="18" t="s">
        <v>44</v>
      </c>
      <c r="B30" s="19">
        <f>AVERAGE(JAN!B19,FEB!B19,MAR!B19,APR!B19,MAY!B19,JUNE!B19,JULY!B19,AUG!B19,SEP!B19,OCT!B19,NOV!B19,DEC!B19)</f>
        <v>49077.083333333336</v>
      </c>
      <c r="C30" s="19">
        <f>SUM(JAN!C19,FEB!C19,MAR!C19,APR!C19,MAY!C19,JUNE!C19,JULY!C19,AUG!C19,SEP!C19,OCT!C19,NOV!C19,DEC!C19)</f>
        <v>81076730</v>
      </c>
      <c r="D30" s="19">
        <f>AVERAGE(JAN!D19,FEB!D19,MAR!D19,APR!D19,MAY!D19,JUNE!D19,JULY!D19,AUG!D19,SEP!D19,OCT!D19,NOV!D19,DEC!D19)</f>
        <v>5770.25</v>
      </c>
      <c r="E30" s="19">
        <f>SUM(JAN!E19,FEB!E19,MAR!E19,APR!E19,MAY!E19,JUNE!E19,JULY!E19,AUG!E19,SEP!E19,OCT!E19,NOV!E19,DEC!E19)</f>
        <v>24513996</v>
      </c>
      <c r="F30" s="83">
        <f t="shared" si="1"/>
        <v>54847.333333333336</v>
      </c>
      <c r="G30" s="25">
        <f t="shared" si="2"/>
        <v>105590726</v>
      </c>
      <c r="H30" s="160"/>
      <c r="I30" s="169"/>
      <c r="J30" s="172"/>
      <c r="K30" s="82">
        <f t="shared" si="3"/>
        <v>1652.0282888313452</v>
      </c>
      <c r="L30" s="81">
        <f t="shared" si="6"/>
        <v>4248.342099562411</v>
      </c>
      <c r="M30" s="80">
        <f t="shared" si="5"/>
        <v>1925.1752014683179</v>
      </c>
      <c r="N30" s="55">
        <v>0.8936111111111108</v>
      </c>
      <c r="O30" s="56">
        <v>0.18239166666666595</v>
      </c>
    </row>
    <row r="31" spans="1:15" ht="15" thickBot="1">
      <c r="A31" s="18" t="s">
        <v>32</v>
      </c>
      <c r="B31" s="19">
        <f>AVERAGE(JAN!B20,FEB!B20,MAR!B20,APR!B20,MAY!B20,JUNE!B20,JULY!B20,AUG!B20,SEP!B20,OCT!B20,NOV!B20,DEC!B20)</f>
        <v>1335.4166666666667</v>
      </c>
      <c r="C31" s="19">
        <f>SUM(JAN!C20,FEB!C20,MAR!C20,APR!C20,MAY!C20,JUNE!C20,JULY!C20,AUG!C20,SEP!C20,OCT!C20,NOV!C20,DEC!C20)</f>
        <v>2250462.779999997</v>
      </c>
      <c r="D31" s="19">
        <f>AVERAGE(JAN!D20,FEB!D20,MAR!D20,APR!D20,MAY!D20,JUNE!D20,JULY!D20,AUG!D20,SEP!D20,OCT!D20,NOV!D20,DEC!D20)</f>
        <v>111.08333333333333</v>
      </c>
      <c r="E31" s="19">
        <f>SUM(JAN!E20,FEB!E20,MAR!E20,APR!E20,MAY!E20,JUNE!E20,JULY!E20,AUG!E20,SEP!E20,OCT!E20,NOV!E20,DEC!E20)</f>
        <v>396106.59999999963</v>
      </c>
      <c r="F31" s="79">
        <f t="shared" si="1"/>
        <v>1446.5</v>
      </c>
      <c r="G31" s="27">
        <f t="shared" si="2"/>
        <v>2646569.3799999966</v>
      </c>
      <c r="H31" s="161"/>
      <c r="I31" s="170"/>
      <c r="J31" s="173"/>
      <c r="K31" s="75">
        <f t="shared" si="3"/>
        <v>1685.2139382215266</v>
      </c>
      <c r="L31" s="74">
        <f t="shared" si="6"/>
        <v>3565.8508627156757</v>
      </c>
      <c r="M31" s="73">
        <f t="shared" si="5"/>
        <v>1829.6366263394377</v>
      </c>
      <c r="N31" s="55">
        <v>0.89936666666666476</v>
      </c>
      <c r="O31" s="56">
        <v>0.40189999999999931</v>
      </c>
    </row>
    <row r="32" spans="1:15" ht="15" thickBot="1">
      <c r="A32" s="107" t="s">
        <v>66</v>
      </c>
      <c r="B32" s="108">
        <f>AVERAGE(JAN!B21,FEB!B21,MAR!B21,APR!B21,MAY!B21,JUNE!B21,JULY!B21,AUG!B21,SEP!B21,OCT!B21,NOV!B21,DEC!B21)</f>
        <v>17184.5</v>
      </c>
      <c r="C32" s="108">
        <f>SUM(JAN!C21,FEB!C21,MAR!C21,APR!C21,MAY!C21,JUNE!C21,JULY!C21,AUG!C21,SEP!C21,OCT!C21,NOV!C21,DEC!C21)</f>
        <v>175338291.19944823</v>
      </c>
      <c r="D32" s="108">
        <f>AVERAGE(JAN!D21,FEB!D21,MAR!D21,APR!D21,MAY!D21,JUNE!D21,JULY!D21,AUG!D21,SEP!D21,OCT!D21,NOV!D21,DEC!D21)</f>
        <v>7605.75</v>
      </c>
      <c r="E32" s="108">
        <f>SUM(JAN!E21,FEB!E21,MAR!E21,APR!E21,MAY!E21,JUNE!E21,JULY!E21,AUG!E21,SEP!E21,OCT!E21,NOV!E21,DEC!E21)</f>
        <v>113391241.32981275</v>
      </c>
      <c r="F32" s="114">
        <f t="shared" si="1"/>
        <v>24790.25</v>
      </c>
      <c r="G32" s="115">
        <f t="shared" si="2"/>
        <v>288729532.52926099</v>
      </c>
      <c r="H32" s="159">
        <f>G32/G13</f>
        <v>0.11187250016893964</v>
      </c>
      <c r="I32" s="168">
        <f>F32/F13</f>
        <v>1.4564441520401128E-2</v>
      </c>
      <c r="J32" s="171">
        <f>E32/G32</f>
        <v>0.39272477718683396</v>
      </c>
      <c r="K32" s="78">
        <f t="shared" si="3"/>
        <v>10203.281515286928</v>
      </c>
      <c r="L32" s="77">
        <f t="shared" si="6"/>
        <v>14908.620626475069</v>
      </c>
      <c r="M32" s="76">
        <f t="shared" si="5"/>
        <v>11646.898781951009</v>
      </c>
      <c r="N32" s="121">
        <v>0.88505312499999744</v>
      </c>
      <c r="O32" s="122">
        <v>0.19145520833333288</v>
      </c>
    </row>
    <row r="33" spans="1:15">
      <c r="A33" s="18" t="s">
        <v>28</v>
      </c>
      <c r="B33" s="19">
        <f>AVERAGE(JAN!B22,FEB!B22,MAR!B22,APR!B22,MAY!B22,JUNE!B22,JULY!B22,AUG!B22,SEP!B22,OCT!B22,NOV!B22,DEC!B22)</f>
        <v>285.58333333333331</v>
      </c>
      <c r="C33" s="19">
        <f>SUM(JAN!C22,FEB!C22,MAR!C22,APR!C22,MAY!C22,JUNE!C22,JULY!C22,AUG!C22,SEP!C22,OCT!C22,NOV!C22,DEC!C22)</f>
        <v>5278832</v>
      </c>
      <c r="D33" s="19">
        <f>AVERAGE(JAN!D22,FEB!D22,MAR!D22,APR!D22,MAY!D22,JUNE!D22,JULY!D22,AUG!D22,SEP!D22,OCT!D22,NOV!D22,DEC!D22)</f>
        <v>271.75</v>
      </c>
      <c r="E33" s="19">
        <f>SUM(JAN!E22,FEB!E22,MAR!E22,APR!E22,MAY!E22,JUNE!E22,JULY!E22,AUG!E22,SEP!E22,OCT!E22,NOV!E22,DEC!E22)</f>
        <v>6971567</v>
      </c>
      <c r="F33" s="112">
        <f t="shared" si="1"/>
        <v>557.33333333333326</v>
      </c>
      <c r="G33" s="113">
        <f t="shared" si="2"/>
        <v>12250399</v>
      </c>
      <c r="H33" s="160"/>
      <c r="I33" s="169"/>
      <c r="J33" s="172"/>
      <c r="K33" s="82">
        <f t="shared" si="3"/>
        <v>18484.384009337613</v>
      </c>
      <c r="L33" s="81">
        <f t="shared" si="6"/>
        <v>25654.340386384545</v>
      </c>
      <c r="M33" s="80">
        <f t="shared" si="5"/>
        <v>21980.380980861246</v>
      </c>
      <c r="N33" s="55">
        <v>0.9414083333333273</v>
      </c>
      <c r="O33" s="56">
        <v>0.1500166666666666</v>
      </c>
    </row>
    <row r="34" spans="1:15">
      <c r="A34" s="18" t="s">
        <v>43</v>
      </c>
      <c r="B34" s="19">
        <f>AVERAGE(JAN!B23,FEB!B23,MAR!B23,APR!B23,MAY!B23,JUNE!B23,JULY!B23,AUG!B23,SEP!B23,OCT!B23,NOV!B23,DEC!B23)</f>
        <v>6592.333333333333</v>
      </c>
      <c r="C34" s="19">
        <f>SUM(JAN!C23,FEB!C23,MAR!C23,APR!C23,MAY!C23,JUNE!C23,JULY!C23,AUG!C23,SEP!C23,OCT!C23,NOV!C23,DEC!C23)</f>
        <v>102031189.99999999</v>
      </c>
      <c r="D34" s="19">
        <f>AVERAGE(JAN!D23,FEB!D23,MAR!D23,APR!D23,MAY!D23,JUNE!D23,JULY!D23,AUG!D23,SEP!D23,OCT!D23,NOV!D23,DEC!D23)</f>
        <v>3692.9166666666665</v>
      </c>
      <c r="E34" s="19">
        <f>SUM(JAN!E23,FEB!E23,MAR!E23,APR!E23,MAY!E23,JUNE!E23,JULY!E23,AUG!E23,SEP!E23,OCT!E23,NOV!E23,DEC!E23)</f>
        <v>54684076.79999999</v>
      </c>
      <c r="F34" s="83">
        <f t="shared" si="1"/>
        <v>10285.25</v>
      </c>
      <c r="G34" s="25">
        <f t="shared" si="2"/>
        <v>156715266.79999998</v>
      </c>
      <c r="H34" s="160"/>
      <c r="I34" s="169"/>
      <c r="J34" s="172"/>
      <c r="K34" s="82">
        <f t="shared" si="3"/>
        <v>15477.249835667693</v>
      </c>
      <c r="L34" s="81">
        <f t="shared" si="6"/>
        <v>14807.828536612882</v>
      </c>
      <c r="M34" s="80">
        <f t="shared" si="5"/>
        <v>15236.89427092195</v>
      </c>
      <c r="N34" s="55">
        <v>0.8450708333333331</v>
      </c>
      <c r="O34" s="56">
        <v>0.15876249999999956</v>
      </c>
    </row>
    <row r="35" spans="1:15">
      <c r="A35" s="18" t="s">
        <v>30</v>
      </c>
      <c r="B35" s="19">
        <f>AVERAGE(JAN!B24,FEB!B24,MAR!B24,APR!B24,MAY!B24,JUNE!B24,JULY!B24,AUG!B24,SEP!B24,OCT!B24,NOV!B24,DEC!B24)</f>
        <v>344.66666666666669</v>
      </c>
      <c r="C35" s="19">
        <f>SUM(JAN!C24,FEB!C24,MAR!C24,APR!C24,MAY!C24,JUNE!C24,JULY!C24,AUG!C24,SEP!C24,OCT!C24,NOV!C24,DEC!C24)</f>
        <v>6530687.0974482605</v>
      </c>
      <c r="D35" s="19">
        <f>AVERAGE(JAN!D24,FEB!D24,MAR!D24,APR!D24,MAY!D24,JUNE!D24,JULY!D24,AUG!D24,SEP!D24,OCT!D24,NOV!D24,DEC!D24)</f>
        <v>210.83333333333334</v>
      </c>
      <c r="E35" s="19">
        <f>SUM(JAN!E24,FEB!E24,MAR!E24,APR!E24,MAY!E24,JUNE!E24,JULY!E24,AUG!E24,SEP!E24,OCT!E24,NOV!E24,DEC!E24)</f>
        <v>5410076.2598127527</v>
      </c>
      <c r="F35" s="83">
        <f t="shared" si="1"/>
        <v>555.5</v>
      </c>
      <c r="G35" s="25">
        <f t="shared" si="2"/>
        <v>11940763.357261013</v>
      </c>
      <c r="H35" s="160"/>
      <c r="I35" s="169"/>
      <c r="J35" s="172"/>
      <c r="K35" s="82">
        <f t="shared" si="3"/>
        <v>18947.834905555879</v>
      </c>
      <c r="L35" s="81">
        <f t="shared" si="6"/>
        <v>25660.440758005148</v>
      </c>
      <c r="M35" s="80">
        <f t="shared" si="5"/>
        <v>21495.523595429368</v>
      </c>
      <c r="N35" s="55">
        <v>0.86867499999999997</v>
      </c>
      <c r="O35" s="56">
        <v>0.30552499999999988</v>
      </c>
    </row>
    <row r="36" spans="1:15">
      <c r="A36" s="18" t="s">
        <v>44</v>
      </c>
      <c r="B36" s="19">
        <f>AVERAGE(JAN!B25,FEB!B25,MAR!B25,APR!B25,MAY!B25,JUNE!B25,JULY!B25,AUG!B25,SEP!B25,OCT!B25,NOV!B25,DEC!B25)</f>
        <v>9797.75</v>
      </c>
      <c r="C36" s="19">
        <f>SUM(JAN!C25,FEB!C25,MAR!C25,APR!C25,MAY!C25,JUNE!C25,JULY!C25,AUG!C25,SEP!C25,OCT!C25,NOV!C25,DEC!C25)</f>
        <v>58756300</v>
      </c>
      <c r="D36" s="19">
        <f>AVERAGE(JAN!D25,FEB!D25,MAR!D25,APR!D25,MAY!D25,JUNE!D25,JULY!D25,AUG!D25,SEP!D25,OCT!D25,NOV!D25,DEC!D25)</f>
        <v>3339.5</v>
      </c>
      <c r="E36" s="19">
        <f>SUM(JAN!E25,FEB!E25,MAR!E25,APR!E25,MAY!E25,JUNE!E25,JULY!E25,AUG!E25,SEP!E25,OCT!E25,NOV!E25,DEC!E25)</f>
        <v>43791821</v>
      </c>
      <c r="F36" s="83">
        <f t="shared" si="1"/>
        <v>13137.25</v>
      </c>
      <c r="G36" s="25">
        <f t="shared" si="2"/>
        <v>102548121</v>
      </c>
      <c r="H36" s="160"/>
      <c r="I36" s="169"/>
      <c r="J36" s="172"/>
      <c r="K36" s="82">
        <f t="shared" si="3"/>
        <v>5996.9176596667603</v>
      </c>
      <c r="L36" s="81">
        <f t="shared" si="6"/>
        <v>13113.286719568798</v>
      </c>
      <c r="M36" s="80">
        <f t="shared" si="5"/>
        <v>7805.9046604121868</v>
      </c>
      <c r="N36" s="55">
        <v>0.8936111111111108</v>
      </c>
      <c r="O36" s="56">
        <v>0.17087777777777738</v>
      </c>
    </row>
    <row r="37" spans="1:15" ht="15" thickBot="1">
      <c r="A37" s="18" t="s">
        <v>32</v>
      </c>
      <c r="B37" s="19">
        <f>AVERAGE(JAN!B26,FEB!B26,MAR!B26,APR!B26,MAY!B26,JUNE!B26,JULY!B26,AUG!B26,SEP!B26,OCT!B26,NOV!B26,DEC!B26)</f>
        <v>164.16666666666666</v>
      </c>
      <c r="C37" s="19">
        <f>SUM(JAN!C26,FEB!C26,MAR!C26,APR!C26,MAY!C26,JUNE!C26,JULY!C26,AUG!C26,SEP!C26,OCT!C26,NOV!C26,DEC!C26)</f>
        <v>2741282.1019999976</v>
      </c>
      <c r="D37" s="19">
        <f>AVERAGE(JAN!D26,FEB!D26,MAR!D26,APR!D26,MAY!D26,JUNE!D26,JULY!D26,AUG!D26,SEP!D26,OCT!D26,NOV!D26,DEC!D26)</f>
        <v>90.75</v>
      </c>
      <c r="E37" s="19">
        <f>SUM(JAN!E26,FEB!E26,MAR!E26,APR!E26,MAY!E26,JUNE!E26,JULY!E26,AUG!E26,SEP!E26,OCT!E26,NOV!E26,DEC!E26)</f>
        <v>2533700.2699999977</v>
      </c>
      <c r="F37" s="79">
        <f t="shared" si="1"/>
        <v>254.91666666666666</v>
      </c>
      <c r="G37" s="27">
        <f t="shared" si="2"/>
        <v>5274982.3719999958</v>
      </c>
      <c r="H37" s="161"/>
      <c r="I37" s="170"/>
      <c r="J37" s="173"/>
      <c r="K37" s="75">
        <f t="shared" si="3"/>
        <v>16698.165088324859</v>
      </c>
      <c r="L37" s="74">
        <f t="shared" si="6"/>
        <v>27919.562203856723</v>
      </c>
      <c r="M37" s="73">
        <f t="shared" si="5"/>
        <v>20692.96778816605</v>
      </c>
      <c r="N37" s="55">
        <v>0.89936666666666476</v>
      </c>
      <c r="O37" s="56">
        <v>0.24594166666666675</v>
      </c>
    </row>
    <row r="38" spans="1:15" ht="15" thickBot="1">
      <c r="A38" s="107" t="s">
        <v>36</v>
      </c>
      <c r="B38" s="108">
        <f>AVERAGE(JAN!B27,FEB!B27,MAR!B27,APR!B27,MAY!B27,JUNE!B27,JULY!B27,AUG!B27,SEP!B27,OCT!B27,NOV!B27,DEC!B27)</f>
        <v>5829.666666666667</v>
      </c>
      <c r="C38" s="108">
        <f>SUM(JAN!C27,FEB!C27,MAR!C27,APR!C27,MAY!C27,JUNE!C27,JULY!C27,AUG!C27,SEP!C27,OCT!C27,NOV!C27,DEC!C27)</f>
        <v>349678413.80681974</v>
      </c>
      <c r="D38" s="108">
        <f>AVERAGE(JAN!D27,FEB!D27,MAR!D27,APR!D27,MAY!D27,JUNE!D27,JULY!D27,AUG!D27,SEP!D27,OCT!D27,NOV!D27,DEC!D27)</f>
        <v>4997.166666666667</v>
      </c>
      <c r="E38" s="108">
        <f>SUM(JAN!E27,FEB!E27,MAR!E27,APR!E27,MAY!E27,JUNE!E27,JULY!E27,AUG!E27,SEP!E27,OCT!E27,NOV!E27,DEC!E27)</f>
        <v>555207807.19405293</v>
      </c>
      <c r="F38" s="114">
        <f t="shared" si="1"/>
        <v>10826.833333333334</v>
      </c>
      <c r="G38" s="115">
        <f t="shared" si="2"/>
        <v>904886221.00087261</v>
      </c>
      <c r="H38" s="159">
        <f>G38/G13</f>
        <v>0.35061146334773369</v>
      </c>
      <c r="I38" s="174">
        <f>F38/F13</f>
        <v>6.360838673852137E-3</v>
      </c>
      <c r="J38" s="177">
        <f>E38/G38</f>
        <v>0.61356642891517466</v>
      </c>
      <c r="K38" s="78">
        <f t="shared" si="3"/>
        <v>59982.574270710684</v>
      </c>
      <c r="L38" s="77">
        <f t="shared" si="6"/>
        <v>111104.52066718866</v>
      </c>
      <c r="M38" s="76">
        <f t="shared" si="5"/>
        <v>83578.105725054033</v>
      </c>
      <c r="N38" s="121">
        <v>0.86288214285714027</v>
      </c>
      <c r="O38" s="122">
        <v>0.1565138888888889</v>
      </c>
    </row>
    <row r="39" spans="1:15">
      <c r="A39" s="18" t="s">
        <v>28</v>
      </c>
      <c r="B39" s="147">
        <f>AVERAGE(JAN!B28,FEB!B28,MAR!B28,APR!B28,MAY!B28,JUNE!B28,JULY!B28,AUG!B28,SEP!B28,OCT!B28,NOV!B28,DEC!B28)</f>
        <v>20.333333333333332</v>
      </c>
      <c r="C39" s="147">
        <f>SUM(JAN!C28,FEB!C28,MAR!C28,APR!C28,MAY!C28,JUNE!C28,JULY!C28,AUG!C28,SEP!C28,OCT!C28,NOV!C28,DEC!C28)</f>
        <v>2849431</v>
      </c>
      <c r="D39" s="147">
        <f>AVERAGE(JAN!D28,FEB!D28,MAR!D28,APR!D28,MAY!D28,JUNE!D28,JULY!D28,AUG!D28,SEP!D28,OCT!D28,NOV!D28,DEC!D28)</f>
        <v>85.916666666666671</v>
      </c>
      <c r="E39" s="147">
        <f>SUM(JAN!E28,FEB!E28,MAR!E28,APR!E28,MAY!E28,JUNE!E28,JULY!E28,AUG!E28,SEP!E28,OCT!E28,NOV!E28,DEC!E28)</f>
        <v>46161714</v>
      </c>
      <c r="F39" s="112">
        <f t="shared" si="1"/>
        <v>106.25</v>
      </c>
      <c r="G39" s="113">
        <f t="shared" si="2"/>
        <v>49011145</v>
      </c>
      <c r="H39" s="160"/>
      <c r="I39" s="175"/>
      <c r="J39" s="178"/>
      <c r="K39" s="82">
        <f t="shared" si="3"/>
        <v>140135.95081967214</v>
      </c>
      <c r="L39" s="149">
        <f t="shared" si="6"/>
        <v>537284.74102812796</v>
      </c>
      <c r="M39" s="80">
        <f t="shared" si="5"/>
        <v>461281.36470588233</v>
      </c>
      <c r="N39" s="55">
        <v>0.9414083333333273</v>
      </c>
      <c r="O39" s="56">
        <v>8.7708333333333346E-2</v>
      </c>
    </row>
    <row r="40" spans="1:15">
      <c r="A40" s="18" t="s">
        <v>43</v>
      </c>
      <c r="B40" s="147">
        <f>AVERAGE(JAN!B29,FEB!B29,MAR!B29,APR!B29,MAY!B29,JUNE!B29,JULY!B29,AUG!B29,SEP!B29,OCT!B29,NOV!B29,DEC!B29)</f>
        <v>395.75</v>
      </c>
      <c r="C40" s="147">
        <f>SUM(JAN!C29,FEB!C29,MAR!C29,APR!C29,MAY!C29,JUNE!C29,JULY!C29,AUG!C29,SEP!C29,OCT!C29,NOV!C29,DEC!C29)</f>
        <v>85481823</v>
      </c>
      <c r="D40" s="147">
        <f>AVERAGE(JAN!D29,FEB!D29,MAR!D29,APR!D29,MAY!D29,JUNE!D29,JULY!D29,AUG!D29,SEP!D29,OCT!D29,NOV!D29,DEC!D29)</f>
        <v>862.58333333333337</v>
      </c>
      <c r="E40" s="147">
        <f>SUM(JAN!E29,FEB!E29,MAR!E29,APR!E29,MAY!E29,JUNE!E29,JULY!E29,AUG!E29,SEP!E29,OCT!E29,NOV!E29,DEC!E29)</f>
        <v>97911747.999999985</v>
      </c>
      <c r="F40" s="83">
        <f t="shared" si="1"/>
        <v>1258.3333333333335</v>
      </c>
      <c r="G40" s="25">
        <f t="shared" si="2"/>
        <v>183393571</v>
      </c>
      <c r="H40" s="160"/>
      <c r="I40" s="175"/>
      <c r="J40" s="178"/>
      <c r="K40" s="82">
        <f t="shared" si="3"/>
        <v>215999.55274794693</v>
      </c>
      <c r="L40" s="149">
        <f t="shared" si="6"/>
        <v>113509.90010626991</v>
      </c>
      <c r="M40" s="80">
        <f t="shared" si="5"/>
        <v>145743.23523178807</v>
      </c>
      <c r="N40" s="55">
        <v>0.85361944444444438</v>
      </c>
      <c r="O40" s="56">
        <v>0.12670277777777764</v>
      </c>
    </row>
    <row r="41" spans="1:15">
      <c r="A41" s="18" t="s">
        <v>30</v>
      </c>
      <c r="B41" s="147">
        <f>AVERAGE(JAN!B30,FEB!B30,MAR!B30,APR!B30,MAY!B30,JUNE!B30,JULY!B30,AUG!B30,SEP!B30,OCT!B30,NOV!B30,DEC!B30)</f>
        <v>6.583333333333333</v>
      </c>
      <c r="C41" s="147">
        <f>SUM(JAN!C30,FEB!C30,MAR!C30,APR!C30,MAY!C30,JUNE!C30,JULY!C30,AUG!C30,SEP!C30,OCT!C30,NOV!C30,DEC!C30)</f>
        <v>1644093.5468197095</v>
      </c>
      <c r="D41" s="147">
        <f>AVERAGE(JAN!D30,FEB!D30,MAR!D30,APR!D30,MAY!D30,JUNE!D30,JULY!D30,AUG!D30,SEP!D30,OCT!D30,NOV!D30,DEC!D30)</f>
        <v>13.166666666666666</v>
      </c>
      <c r="E41" s="147">
        <f>SUM(JAN!E30,FEB!E30,MAR!E30,APR!E30,MAY!E30,JUNE!E30,JULY!E30,AUG!E30,SEP!E30,OCT!E30,NOV!E30,DEC!E30)</f>
        <v>4970105.7940528365</v>
      </c>
      <c r="F41" s="83">
        <f t="shared" si="1"/>
        <v>19.75</v>
      </c>
      <c r="G41" s="25">
        <f t="shared" si="2"/>
        <v>6614199.3408725457</v>
      </c>
      <c r="H41" s="160"/>
      <c r="I41" s="175"/>
      <c r="J41" s="178"/>
      <c r="K41" s="82">
        <f t="shared" si="3"/>
        <v>249735.72863084194</v>
      </c>
      <c r="L41" s="149">
        <f t="shared" si="6"/>
        <v>377476.38942173444</v>
      </c>
      <c r="M41" s="80">
        <f t="shared" si="5"/>
        <v>334896.16915810358</v>
      </c>
      <c r="N41" s="55">
        <v>0.86867499999999997</v>
      </c>
      <c r="O41" s="56">
        <v>0.30552499999999988</v>
      </c>
    </row>
    <row r="42" spans="1:15">
      <c r="A42" s="18" t="s">
        <v>44</v>
      </c>
      <c r="B42" s="147">
        <f>AVERAGE(JAN!B31,FEB!B31,MAR!B31,APR!B31,MAY!B31,JUNE!B31,JULY!B31,AUG!B31,SEP!B31,OCT!B31,NOV!B31,DEC!B31)</f>
        <v>5398.083333333333</v>
      </c>
      <c r="C42" s="147">
        <f>SUM(JAN!C31,FEB!C31,MAR!C31,APR!C31,MAY!C31,JUNE!C31,JULY!C31,AUG!C31,SEP!C31,OCT!C31,NOV!C31,DEC!C31)</f>
        <v>258391435</v>
      </c>
      <c r="D42" s="147">
        <f>AVERAGE(JAN!D31,FEB!D31,MAR!D31,APR!D31,MAY!D31,JUNE!D31,JULY!D31,AUG!D31,SEP!D31,OCT!D31,NOV!D31,DEC!D31)</f>
        <v>4017.6666666666665</v>
      </c>
      <c r="E42" s="147">
        <f>SUM(JAN!E31,FEB!E31,MAR!E31,APR!E31,MAY!E31,JUNE!E31,JULY!E31,AUG!E31,SEP!E31,OCT!E31,NOV!E31,DEC!E31)</f>
        <v>396375019</v>
      </c>
      <c r="F42" s="83">
        <f t="shared" si="1"/>
        <v>9415.75</v>
      </c>
      <c r="G42" s="25">
        <f t="shared" si="2"/>
        <v>654766454</v>
      </c>
      <c r="H42" s="160"/>
      <c r="I42" s="175"/>
      <c r="J42" s="178"/>
      <c r="K42" s="82">
        <f t="shared" si="3"/>
        <v>47867.25566173179</v>
      </c>
      <c r="L42" s="149">
        <f t="shared" si="6"/>
        <v>98658.015182942007</v>
      </c>
      <c r="M42" s="80">
        <f t="shared" si="5"/>
        <v>69539.49010965669</v>
      </c>
      <c r="N42" s="55">
        <v>0.82981249999999962</v>
      </c>
      <c r="O42" s="56">
        <v>0.15811666666666635</v>
      </c>
    </row>
    <row r="43" spans="1:15" ht="15" thickBot="1">
      <c r="A43" s="21" t="s">
        <v>32</v>
      </c>
      <c r="B43" s="22">
        <f>AVERAGE(JAN!B32,FEB!B32,MAR!B32,APR!B32,MAY!B32,JUNE!B32,JULY!B32,AUG!B32,SEP!B32,OCT!B32,NOV!B32,DEC!B32)</f>
        <v>8.9166666666666661</v>
      </c>
      <c r="C43" s="22">
        <f>SUM(JAN!C32,FEB!C32,MAR!C32,APR!C32,MAY!C32,JUNE!C32,JULY!C32,AUG!C32,SEP!C32,OCT!C32,NOV!C32,DEC!C32)</f>
        <v>1311631.2599999995</v>
      </c>
      <c r="D43" s="22">
        <f>AVERAGE(JAN!D32,FEB!D32,MAR!D32,APR!D32,MAY!D32,JUNE!D32,JULY!D32,AUG!D32,SEP!D32,OCT!D32,NOV!D32,DEC!D32)</f>
        <v>17.833333333333332</v>
      </c>
      <c r="E43" s="22">
        <f>SUM(JAN!E32,FEB!E32,MAR!E32,APR!E32,MAY!E32,JUNE!E32,JULY!E32,AUG!E32,SEP!E32,OCT!E32,NOV!E32,DEC!E32)</f>
        <v>9789220.3999999911</v>
      </c>
      <c r="F43" s="150">
        <f t="shared" si="1"/>
        <v>26.75</v>
      </c>
      <c r="G43" s="26">
        <f t="shared" si="2"/>
        <v>11100851.659999991</v>
      </c>
      <c r="H43" s="161"/>
      <c r="I43" s="176"/>
      <c r="J43" s="179"/>
      <c r="K43" s="75">
        <f t="shared" si="3"/>
        <v>147098.83289719623</v>
      </c>
      <c r="L43" s="74">
        <f t="shared" si="6"/>
        <v>548928.24672897148</v>
      </c>
      <c r="M43" s="73">
        <f t="shared" si="5"/>
        <v>414985.10878504638</v>
      </c>
      <c r="N43" s="57">
        <v>0.89936666666666476</v>
      </c>
      <c r="O43" s="58">
        <v>0.19373333333333317</v>
      </c>
    </row>
    <row r="44" spans="1:15">
      <c r="K44" s="19"/>
      <c r="L44" s="19"/>
      <c r="M44" s="19"/>
    </row>
  </sheetData>
  <mergeCells count="23">
    <mergeCell ref="Q2:R2"/>
    <mergeCell ref="T2:U2"/>
    <mergeCell ref="N2:O2"/>
    <mergeCell ref="B2:C2"/>
    <mergeCell ref="E2:F2"/>
    <mergeCell ref="H2:I2"/>
    <mergeCell ref="K2:L2"/>
    <mergeCell ref="H20:H25"/>
    <mergeCell ref="I20:I25"/>
    <mergeCell ref="J20:J25"/>
    <mergeCell ref="N13:O13"/>
    <mergeCell ref="H38:H43"/>
    <mergeCell ref="I38:I43"/>
    <mergeCell ref="J38:J43"/>
    <mergeCell ref="H14:H19"/>
    <mergeCell ref="I14:I19"/>
    <mergeCell ref="J14:J19"/>
    <mergeCell ref="H26:H31"/>
    <mergeCell ref="I26:I31"/>
    <mergeCell ref="J26:J31"/>
    <mergeCell ref="H32:H37"/>
    <mergeCell ref="I32:I37"/>
    <mergeCell ref="J32:J37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C69E-37BA-48DD-86B2-6C9A24A4EBC6}">
  <sheetPr>
    <tabColor rgb="FF00B050"/>
  </sheetPr>
  <dimension ref="A1:L32"/>
  <sheetViews>
    <sheetView zoomScaleNormal="100" workbookViewId="0">
      <selection activeCell="D4" sqref="D4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140625" customWidth="1"/>
    <col min="12" max="12" width="11.5703125" customWidth="1"/>
    <col min="13" max="13" width="10.140625" bestFit="1" customWidth="1"/>
  </cols>
  <sheetData>
    <row r="1" spans="1:12" ht="58.5" thickBot="1">
      <c r="A1" s="128">
        <f>Notes!N2</f>
        <v>2022</v>
      </c>
      <c r="B1" s="134" t="s">
        <v>14</v>
      </c>
      <c r="C1" s="135" t="s">
        <v>15</v>
      </c>
      <c r="D1" s="134" t="s">
        <v>16</v>
      </c>
      <c r="E1" s="135" t="s">
        <v>17</v>
      </c>
      <c r="F1" s="7" t="s">
        <v>18</v>
      </c>
      <c r="G1" s="7" t="s">
        <v>19</v>
      </c>
      <c r="H1" s="8" t="s">
        <v>20</v>
      </c>
      <c r="I1" s="8" t="s">
        <v>21</v>
      </c>
      <c r="J1" s="7" t="s">
        <v>22</v>
      </c>
      <c r="K1" s="129" t="s">
        <v>23</v>
      </c>
      <c r="L1" s="61" t="s">
        <v>24</v>
      </c>
    </row>
    <row r="2" spans="1:12" ht="15" thickBot="1">
      <c r="A2" s="10" t="s">
        <v>25</v>
      </c>
      <c r="B2" s="11">
        <v>1657572</v>
      </c>
      <c r="C2" s="11">
        <v>292170544.62420923</v>
      </c>
      <c r="D2" s="11">
        <v>46406</v>
      </c>
      <c r="E2" s="11">
        <v>89296459.311999992</v>
      </c>
      <c r="F2" s="130">
        <f>B2+D2</f>
        <v>1703978</v>
      </c>
      <c r="G2" s="130">
        <f>C2+E2</f>
        <v>381467003.9362092</v>
      </c>
      <c r="H2" s="131">
        <f>SUM(H3:H32)</f>
        <v>0.99999973785412921</v>
      </c>
      <c r="I2" s="132">
        <f>SUM(I3:I32)</f>
        <v>1</v>
      </c>
      <c r="J2" s="133">
        <f>E2/G2</f>
        <v>0.23408698102479286</v>
      </c>
      <c r="K2" s="157" t="s">
        <v>26</v>
      </c>
      <c r="L2" s="158"/>
    </row>
    <row r="3" spans="1:12">
      <c r="A3" s="15" t="s">
        <v>27</v>
      </c>
      <c r="B3" s="16">
        <v>1352179</v>
      </c>
      <c r="C3" s="16">
        <v>172148842.70076758</v>
      </c>
      <c r="D3" s="16">
        <v>18483</v>
      </c>
      <c r="E3" s="16">
        <v>2488337.2740000002</v>
      </c>
      <c r="F3" s="17">
        <f>B3+D3</f>
        <v>1370662</v>
      </c>
      <c r="G3" s="17">
        <f>C3+E3</f>
        <v>174637179.97476757</v>
      </c>
      <c r="H3" s="159">
        <f>G3/G$2</f>
        <v>0.45780415651355066</v>
      </c>
      <c r="I3" s="162">
        <f>F3/F2</f>
        <v>0.80438949329158005</v>
      </c>
      <c r="J3" s="165">
        <f>E3/G3</f>
        <v>1.4248611174089775E-2</v>
      </c>
      <c r="K3" s="53"/>
      <c r="L3" s="54"/>
    </row>
    <row r="4" spans="1:12">
      <c r="A4" s="18" t="s">
        <v>28</v>
      </c>
      <c r="B4" s="19">
        <v>29511</v>
      </c>
      <c r="C4" s="19">
        <v>4491633</v>
      </c>
      <c r="D4" s="19">
        <v>71</v>
      </c>
      <c r="E4" s="19">
        <v>19293</v>
      </c>
      <c r="F4" s="20">
        <f>B4+D4</f>
        <v>29582</v>
      </c>
      <c r="G4" s="20">
        <f t="shared" ref="F4:G26" si="0">C4+E4</f>
        <v>4510926</v>
      </c>
      <c r="H4" s="160"/>
      <c r="I4" s="163"/>
      <c r="J4" s="166"/>
      <c r="K4" s="55">
        <v>0.60780000000000001</v>
      </c>
      <c r="L4" s="56">
        <v>0.27779999999999899</v>
      </c>
    </row>
    <row r="5" spans="1:12">
      <c r="A5" s="18" t="s">
        <v>29</v>
      </c>
      <c r="B5" s="19">
        <v>495593</v>
      </c>
      <c r="C5" s="19">
        <v>67284217</v>
      </c>
      <c r="D5" s="19">
        <v>2994</v>
      </c>
      <c r="E5" s="19">
        <v>393202.7</v>
      </c>
      <c r="F5" s="20">
        <f t="shared" si="0"/>
        <v>498587</v>
      </c>
      <c r="G5" s="20">
        <f t="shared" si="0"/>
        <v>67677419.700000003</v>
      </c>
      <c r="H5" s="160"/>
      <c r="I5" s="163"/>
      <c r="J5" s="166"/>
      <c r="K5" s="55">
        <v>0.61907499999999971</v>
      </c>
      <c r="L5" s="56">
        <v>0.33179999999999998</v>
      </c>
    </row>
    <row r="6" spans="1:12">
      <c r="A6" s="18" t="s">
        <v>30</v>
      </c>
      <c r="B6" s="19">
        <v>45985</v>
      </c>
      <c r="C6" s="19">
        <v>5616603.7007675981</v>
      </c>
      <c r="D6" s="19">
        <v>239</v>
      </c>
      <c r="E6" s="19">
        <v>32835.144</v>
      </c>
      <c r="F6" s="20">
        <f t="shared" si="0"/>
        <v>46224</v>
      </c>
      <c r="G6" s="20">
        <f t="shared" si="0"/>
        <v>5649438.8447675984</v>
      </c>
      <c r="H6" s="160"/>
      <c r="I6" s="163"/>
      <c r="J6" s="166"/>
      <c r="K6" s="55">
        <v>0.45469999999999899</v>
      </c>
      <c r="L6" s="56">
        <v>0.38240000000000002</v>
      </c>
    </row>
    <row r="7" spans="1:12">
      <c r="A7" s="18" t="s">
        <v>31</v>
      </c>
      <c r="B7" s="19">
        <v>769689</v>
      </c>
      <c r="C7" s="19">
        <v>93371684</v>
      </c>
      <c r="D7" s="19">
        <v>15171</v>
      </c>
      <c r="E7" s="19">
        <v>2040925</v>
      </c>
      <c r="F7" s="20">
        <f t="shared" si="0"/>
        <v>784860</v>
      </c>
      <c r="G7" s="20">
        <f t="shared" si="0"/>
        <v>95412609</v>
      </c>
      <c r="H7" s="160"/>
      <c r="I7" s="163"/>
      <c r="J7" s="166"/>
      <c r="K7" s="55">
        <v>0.58533333333333337</v>
      </c>
      <c r="L7" s="56">
        <v>0.28946666666666604</v>
      </c>
    </row>
    <row r="8" spans="1:12" ht="15" thickBot="1">
      <c r="A8" s="21" t="s">
        <v>32</v>
      </c>
      <c r="B8" s="22">
        <v>11401</v>
      </c>
      <c r="C8" s="22">
        <v>1384705</v>
      </c>
      <c r="D8" s="22">
        <v>8</v>
      </c>
      <c r="E8" s="22">
        <v>2081.4299999999898</v>
      </c>
      <c r="F8" s="23">
        <f t="shared" si="0"/>
        <v>11409</v>
      </c>
      <c r="G8" s="23">
        <f t="shared" si="0"/>
        <v>1386786.43</v>
      </c>
      <c r="H8" s="161"/>
      <c r="I8" s="164"/>
      <c r="J8" s="167"/>
      <c r="K8" s="57">
        <v>0.50499999999999945</v>
      </c>
      <c r="L8" s="58">
        <v>0.44679999999999898</v>
      </c>
    </row>
    <row r="9" spans="1:12">
      <c r="A9" s="15" t="s">
        <v>33</v>
      </c>
      <c r="B9" s="16">
        <v>179848</v>
      </c>
      <c r="C9" s="16">
        <v>22913693.610406939</v>
      </c>
      <c r="D9" s="16">
        <v>3461</v>
      </c>
      <c r="E9" s="16">
        <v>397762</v>
      </c>
      <c r="F9" s="24">
        <f t="shared" si="0"/>
        <v>183309</v>
      </c>
      <c r="G9" s="24">
        <f t="shared" si="0"/>
        <v>23311455.610406939</v>
      </c>
      <c r="H9" s="159">
        <f>G9/G2</f>
        <v>6.1110018349857582E-2</v>
      </c>
      <c r="I9" s="168">
        <f>F9/F2</f>
        <v>0.10757709313148409</v>
      </c>
      <c r="J9" s="171">
        <f>E9/G9</f>
        <v>1.7062941355855402E-2</v>
      </c>
      <c r="K9" s="59"/>
      <c r="L9" s="60"/>
    </row>
    <row r="10" spans="1:12">
      <c r="A10" s="18" t="s">
        <v>28</v>
      </c>
      <c r="B10" s="19">
        <v>5874</v>
      </c>
      <c r="C10" s="19">
        <v>803133</v>
      </c>
      <c r="D10" s="19">
        <v>0</v>
      </c>
      <c r="E10" s="19">
        <v>0</v>
      </c>
      <c r="F10" s="25">
        <f t="shared" si="0"/>
        <v>5874</v>
      </c>
      <c r="G10" s="25">
        <f t="shared" si="0"/>
        <v>803133</v>
      </c>
      <c r="H10" s="160"/>
      <c r="I10" s="169"/>
      <c r="J10" s="172"/>
      <c r="K10" s="55">
        <v>0.60780000000000001</v>
      </c>
      <c r="L10" s="56">
        <v>0.27779999999999899</v>
      </c>
    </row>
    <row r="11" spans="1:12">
      <c r="A11" s="18" t="s">
        <v>29</v>
      </c>
      <c r="B11" s="19">
        <v>78715</v>
      </c>
      <c r="C11" s="19">
        <v>10643457</v>
      </c>
      <c r="D11" s="19">
        <v>706</v>
      </c>
      <c r="E11" s="19">
        <v>82000</v>
      </c>
      <c r="F11" s="25">
        <f t="shared" si="0"/>
        <v>79421</v>
      </c>
      <c r="G11" s="25">
        <f t="shared" si="0"/>
        <v>10725457</v>
      </c>
      <c r="H11" s="160"/>
      <c r="I11" s="169"/>
      <c r="J11" s="172"/>
      <c r="K11" s="55">
        <v>0.61907499999999971</v>
      </c>
      <c r="L11" s="56">
        <v>0.33179999999999998</v>
      </c>
    </row>
    <row r="12" spans="1:12">
      <c r="A12" s="18" t="s">
        <v>30</v>
      </c>
      <c r="B12" s="19">
        <v>10028</v>
      </c>
      <c r="C12" s="19">
        <v>1274931.8904069406</v>
      </c>
      <c r="D12" s="19">
        <v>0</v>
      </c>
      <c r="E12" s="19">
        <v>0</v>
      </c>
      <c r="F12" s="25">
        <f t="shared" si="0"/>
        <v>10028</v>
      </c>
      <c r="G12" s="25">
        <f t="shared" si="0"/>
        <v>1274931.8904069406</v>
      </c>
      <c r="H12" s="160"/>
      <c r="I12" s="169"/>
      <c r="J12" s="172"/>
      <c r="K12" s="55">
        <v>0.45469999999999899</v>
      </c>
      <c r="L12" s="56">
        <v>0.38240000000000002</v>
      </c>
    </row>
    <row r="13" spans="1:12">
      <c r="A13" s="18" t="s">
        <v>31</v>
      </c>
      <c r="B13" s="19">
        <v>82039</v>
      </c>
      <c r="C13" s="19">
        <v>9804200</v>
      </c>
      <c r="D13" s="19">
        <v>2755</v>
      </c>
      <c r="E13" s="19">
        <v>315762</v>
      </c>
      <c r="F13" s="25">
        <f t="shared" si="0"/>
        <v>84794</v>
      </c>
      <c r="G13" s="25">
        <f t="shared" si="0"/>
        <v>10119962</v>
      </c>
      <c r="H13" s="160"/>
      <c r="I13" s="169"/>
      <c r="J13" s="172"/>
      <c r="K13" s="55">
        <v>0.58533333333333337</v>
      </c>
      <c r="L13" s="56">
        <v>0.28946666666666604</v>
      </c>
    </row>
    <row r="14" spans="1:12" ht="15" thickBot="1">
      <c r="A14" s="21" t="s">
        <v>32</v>
      </c>
      <c r="B14" s="22">
        <v>3192</v>
      </c>
      <c r="C14" s="22">
        <v>387971.72000000003</v>
      </c>
      <c r="D14" s="22">
        <v>0</v>
      </c>
      <c r="E14" s="22">
        <v>0</v>
      </c>
      <c r="F14" s="26">
        <f t="shared" si="0"/>
        <v>3192</v>
      </c>
      <c r="G14" s="26">
        <f t="shared" si="0"/>
        <v>387971.72000000003</v>
      </c>
      <c r="H14" s="161"/>
      <c r="I14" s="170"/>
      <c r="J14" s="173"/>
      <c r="K14" s="57">
        <v>0.50499999999999945</v>
      </c>
      <c r="L14" s="58">
        <v>0.44679999999999898</v>
      </c>
    </row>
    <row r="15" spans="1:12">
      <c r="A15" s="15" t="s">
        <v>34</v>
      </c>
      <c r="B15" s="16">
        <v>102390</v>
      </c>
      <c r="C15" s="16">
        <v>28990567.324108001</v>
      </c>
      <c r="D15" s="16">
        <v>11812</v>
      </c>
      <c r="E15" s="16">
        <v>5805946.5039999997</v>
      </c>
      <c r="F15" s="24">
        <f t="shared" si="0"/>
        <v>114202</v>
      </c>
      <c r="G15" s="24">
        <f t="shared" si="0"/>
        <v>34796513.828107998</v>
      </c>
      <c r="H15" s="159">
        <f>G15/G2</f>
        <v>9.1217624248116733E-2</v>
      </c>
      <c r="I15" s="168">
        <f>F15/F2</f>
        <v>6.7020818343898808E-2</v>
      </c>
      <c r="J15" s="171">
        <f>E15/G15</f>
        <v>0.16685425823635414</v>
      </c>
      <c r="K15" s="59"/>
      <c r="L15" s="60"/>
    </row>
    <row r="16" spans="1:12">
      <c r="A16" s="18" t="s">
        <v>28</v>
      </c>
      <c r="B16" s="19">
        <v>4023</v>
      </c>
      <c r="C16" s="19">
        <v>1359490</v>
      </c>
      <c r="D16" s="19">
        <v>624</v>
      </c>
      <c r="E16" s="19">
        <v>329954</v>
      </c>
      <c r="F16" s="25">
        <f t="shared" si="0"/>
        <v>4647</v>
      </c>
      <c r="G16" s="25">
        <f t="shared" si="0"/>
        <v>1689444</v>
      </c>
      <c r="H16" s="160"/>
      <c r="I16" s="169"/>
      <c r="J16" s="172"/>
      <c r="K16" s="55">
        <v>0.60780000000000001</v>
      </c>
      <c r="L16" s="56">
        <v>0.12720000000000001</v>
      </c>
    </row>
    <row r="17" spans="1:12">
      <c r="A17" s="18" t="s">
        <v>29</v>
      </c>
      <c r="B17" s="19">
        <v>43741</v>
      </c>
      <c r="C17" s="19">
        <v>13093625</v>
      </c>
      <c r="D17" s="19">
        <v>5026</v>
      </c>
      <c r="E17" s="19">
        <v>1657371.7</v>
      </c>
      <c r="F17" s="25">
        <f t="shared" si="0"/>
        <v>48767</v>
      </c>
      <c r="G17" s="25">
        <f t="shared" si="0"/>
        <v>14750996.699999999</v>
      </c>
      <c r="H17" s="160"/>
      <c r="I17" s="169"/>
      <c r="J17" s="172"/>
      <c r="K17" s="55">
        <v>0.61907499999999971</v>
      </c>
      <c r="L17" s="56">
        <v>0.1751999999999995</v>
      </c>
    </row>
    <row r="18" spans="1:12">
      <c r="A18" s="18" t="s">
        <v>30</v>
      </c>
      <c r="B18" s="19">
        <v>3827</v>
      </c>
      <c r="C18" s="19">
        <v>1103935.7441080029</v>
      </c>
      <c r="D18" s="19">
        <v>216</v>
      </c>
      <c r="E18" s="19">
        <v>119182.584</v>
      </c>
      <c r="F18" s="25">
        <f t="shared" si="0"/>
        <v>4043</v>
      </c>
      <c r="G18" s="25">
        <f t="shared" si="0"/>
        <v>1223118.3281080029</v>
      </c>
      <c r="H18" s="160"/>
      <c r="I18" s="169"/>
      <c r="J18" s="172"/>
      <c r="K18" s="55">
        <v>0.45469999999999899</v>
      </c>
      <c r="L18" s="56">
        <v>0.2253</v>
      </c>
    </row>
    <row r="19" spans="1:12">
      <c r="A19" s="18" t="s">
        <v>31</v>
      </c>
      <c r="B19" s="19">
        <v>49443</v>
      </c>
      <c r="C19" s="19">
        <v>13004871</v>
      </c>
      <c r="D19" s="19">
        <v>5835</v>
      </c>
      <c r="E19" s="19">
        <v>3632635</v>
      </c>
      <c r="F19" s="25">
        <f t="shared" si="0"/>
        <v>55278</v>
      </c>
      <c r="G19" s="25">
        <f t="shared" si="0"/>
        <v>16637506</v>
      </c>
      <c r="H19" s="160"/>
      <c r="I19" s="169"/>
      <c r="J19" s="172"/>
      <c r="K19" s="55">
        <v>0.58533333333333337</v>
      </c>
      <c r="L19" s="56">
        <v>0.14336666666666598</v>
      </c>
    </row>
    <row r="20" spans="1:12" ht="15" thickBot="1">
      <c r="A20" s="21" t="s">
        <v>32</v>
      </c>
      <c r="B20" s="22">
        <v>1356</v>
      </c>
      <c r="C20" s="22">
        <v>428645.57999999897</v>
      </c>
      <c r="D20" s="22">
        <v>111</v>
      </c>
      <c r="E20" s="22">
        <v>66803.219999999987</v>
      </c>
      <c r="F20" s="26">
        <f t="shared" si="0"/>
        <v>1467</v>
      </c>
      <c r="G20" s="26">
        <f t="shared" si="0"/>
        <v>495448.79999999894</v>
      </c>
      <c r="H20" s="161"/>
      <c r="I20" s="170"/>
      <c r="J20" s="173"/>
      <c r="K20" s="57">
        <v>0.50499999999999945</v>
      </c>
      <c r="L20" s="58">
        <v>0.32390000000000002</v>
      </c>
    </row>
    <row r="21" spans="1:12">
      <c r="A21" s="15" t="s">
        <v>35</v>
      </c>
      <c r="B21" s="16">
        <v>17293</v>
      </c>
      <c r="C21" s="16">
        <v>26996722.842926711</v>
      </c>
      <c r="D21" s="16">
        <v>7620</v>
      </c>
      <c r="E21" s="16">
        <v>16910720.669999998</v>
      </c>
      <c r="F21" s="24">
        <f t="shared" si="0"/>
        <v>24913</v>
      </c>
      <c r="G21" s="24">
        <f t="shared" si="0"/>
        <v>43907443.512926713</v>
      </c>
      <c r="H21" s="159">
        <f>G21/G2</f>
        <v>0.11510155022547935</v>
      </c>
      <c r="I21" s="168">
        <f>F21/F2</f>
        <v>1.462049392656478E-2</v>
      </c>
      <c r="J21" s="171">
        <f>E21/G21</f>
        <v>0.38514473440070229</v>
      </c>
      <c r="K21" s="59"/>
      <c r="L21" s="60"/>
    </row>
    <row r="22" spans="1:12">
      <c r="A22" s="18" t="s">
        <v>28</v>
      </c>
      <c r="B22" s="19">
        <v>299</v>
      </c>
      <c r="C22" s="19">
        <v>828804</v>
      </c>
      <c r="D22" s="19">
        <v>282</v>
      </c>
      <c r="E22" s="19">
        <v>1088286</v>
      </c>
      <c r="F22" s="25">
        <f t="shared" si="0"/>
        <v>581</v>
      </c>
      <c r="G22" s="25">
        <f t="shared" si="0"/>
        <v>1917090</v>
      </c>
      <c r="H22" s="160"/>
      <c r="I22" s="169"/>
      <c r="J22" s="172"/>
      <c r="K22" s="55">
        <v>0.60780000000000001</v>
      </c>
      <c r="L22" s="56">
        <v>0.1016</v>
      </c>
    </row>
    <row r="23" spans="1:12">
      <c r="A23" s="18" t="s">
        <v>29</v>
      </c>
      <c r="B23" s="19">
        <v>6575</v>
      </c>
      <c r="C23" s="19">
        <v>15811996</v>
      </c>
      <c r="D23" s="19">
        <v>3698</v>
      </c>
      <c r="E23" s="19">
        <v>8082005.0999999987</v>
      </c>
      <c r="F23" s="25">
        <f t="shared" si="0"/>
        <v>10273</v>
      </c>
      <c r="G23" s="25">
        <f t="shared" si="0"/>
        <v>23894001.099999998</v>
      </c>
      <c r="H23" s="160"/>
      <c r="I23" s="169"/>
      <c r="J23" s="172"/>
      <c r="K23" s="55">
        <v>0.61907499999999971</v>
      </c>
      <c r="L23" s="56">
        <v>0.13594999999999952</v>
      </c>
    </row>
    <row r="24" spans="1:12">
      <c r="A24" s="18" t="s">
        <v>30</v>
      </c>
      <c r="B24" s="19">
        <v>353</v>
      </c>
      <c r="C24" s="19">
        <v>993032.10792671097</v>
      </c>
      <c r="D24" s="19">
        <v>210</v>
      </c>
      <c r="E24" s="19">
        <v>865332</v>
      </c>
      <c r="F24" s="25">
        <f t="shared" si="0"/>
        <v>563</v>
      </c>
      <c r="G24" s="25">
        <f t="shared" si="0"/>
        <v>1858364.107926711</v>
      </c>
      <c r="H24" s="160"/>
      <c r="I24" s="169"/>
      <c r="J24" s="172"/>
      <c r="K24" s="55">
        <v>0.45469999999999899</v>
      </c>
      <c r="L24" s="56">
        <v>0.2253</v>
      </c>
    </row>
    <row r="25" spans="1:12">
      <c r="A25" s="18" t="s">
        <v>31</v>
      </c>
      <c r="B25" s="19">
        <v>9904</v>
      </c>
      <c r="C25" s="19">
        <v>8871066</v>
      </c>
      <c r="D25" s="19">
        <v>3343</v>
      </c>
      <c r="E25" s="19">
        <v>6448855</v>
      </c>
      <c r="F25" s="25">
        <f t="shared" si="0"/>
        <v>13247</v>
      </c>
      <c r="G25" s="25">
        <f t="shared" si="0"/>
        <v>15319921</v>
      </c>
      <c r="H25" s="160"/>
      <c r="I25" s="169"/>
      <c r="J25" s="172"/>
      <c r="K25" s="55">
        <v>0.58533333333333337</v>
      </c>
      <c r="L25" s="56">
        <v>0.13689999999999933</v>
      </c>
    </row>
    <row r="26" spans="1:12" ht="15" thickBot="1">
      <c r="A26" s="21" t="s">
        <v>32</v>
      </c>
      <c r="B26" s="22">
        <v>162</v>
      </c>
      <c r="C26" s="22">
        <v>491824.73499999999</v>
      </c>
      <c r="D26" s="22">
        <v>87</v>
      </c>
      <c r="E26" s="22">
        <v>426242.56999999995</v>
      </c>
      <c r="F26" s="26">
        <f t="shared" si="0"/>
        <v>249</v>
      </c>
      <c r="G26" s="26">
        <f t="shared" si="0"/>
        <v>918067.30499999993</v>
      </c>
      <c r="H26" s="161"/>
      <c r="I26" s="170"/>
      <c r="J26" s="173"/>
      <c r="K26" s="57">
        <v>0.50499999999999945</v>
      </c>
      <c r="L26" s="58">
        <v>0.2109</v>
      </c>
    </row>
    <row r="27" spans="1:12">
      <c r="A27" s="15" t="s">
        <v>36</v>
      </c>
      <c r="B27" s="16">
        <v>5862</v>
      </c>
      <c r="C27" s="16">
        <v>41120618.145999998</v>
      </c>
      <c r="D27" s="16">
        <v>5030</v>
      </c>
      <c r="E27" s="16">
        <v>63693692.864</v>
      </c>
      <c r="F27" s="24">
        <f>B27+D27</f>
        <v>10892</v>
      </c>
      <c r="G27" s="24">
        <f>C27+E27</f>
        <v>104814311.00999999</v>
      </c>
      <c r="H27" s="159">
        <f>G27/G2</f>
        <v>0.2747663885171247</v>
      </c>
      <c r="I27" s="174">
        <f>F27/F2</f>
        <v>6.3921013064722667E-3</v>
      </c>
      <c r="J27" s="177">
        <f>E27/G27</f>
        <v>0.60768126270393741</v>
      </c>
      <c r="K27" s="59"/>
      <c r="L27" s="60"/>
    </row>
    <row r="28" spans="1:12">
      <c r="A28" s="18" t="s">
        <v>28</v>
      </c>
      <c r="B28" s="147">
        <v>18</v>
      </c>
      <c r="C28" s="147">
        <v>286037</v>
      </c>
      <c r="D28" s="147">
        <v>93</v>
      </c>
      <c r="E28" s="147">
        <v>4831383</v>
      </c>
      <c r="F28" s="25">
        <f>B28+D28</f>
        <v>111</v>
      </c>
      <c r="G28" s="25">
        <f>C28+E28</f>
        <v>5117420</v>
      </c>
      <c r="H28" s="160"/>
      <c r="I28" s="175"/>
      <c r="J28" s="178"/>
      <c r="K28" s="55">
        <v>0.60780000000000001</v>
      </c>
      <c r="L28" s="56">
        <v>6.1766666666666664E-2</v>
      </c>
    </row>
    <row r="29" spans="1:12">
      <c r="A29" s="18" t="s">
        <v>29</v>
      </c>
      <c r="B29" s="147">
        <v>395</v>
      </c>
      <c r="C29" s="147">
        <v>9993952</v>
      </c>
      <c r="D29" s="147">
        <v>854</v>
      </c>
      <c r="E29" s="147">
        <v>10302009.099999998</v>
      </c>
      <c r="F29" s="25">
        <f t="shared" ref="F29:G32" si="1">B29+D29</f>
        <v>1249</v>
      </c>
      <c r="G29" s="25">
        <f t="shared" si="1"/>
        <v>20295961.099999998</v>
      </c>
      <c r="H29" s="160"/>
      <c r="I29" s="175"/>
      <c r="J29" s="178"/>
      <c r="K29" s="55">
        <v>0.59389999999999965</v>
      </c>
      <c r="L29" s="56">
        <v>0.10973333333333335</v>
      </c>
    </row>
    <row r="30" spans="1:12">
      <c r="A30" s="18" t="s">
        <v>30</v>
      </c>
      <c r="B30" s="147">
        <v>7</v>
      </c>
      <c r="C30" s="147">
        <v>141149.736</v>
      </c>
      <c r="D30" s="147">
        <v>13</v>
      </c>
      <c r="E30" s="147">
        <v>532173.50400000007</v>
      </c>
      <c r="F30" s="25">
        <f t="shared" si="1"/>
        <v>20</v>
      </c>
      <c r="G30" s="25">
        <f t="shared" si="1"/>
        <v>673323.24000000011</v>
      </c>
      <c r="H30" s="160"/>
      <c r="I30" s="175"/>
      <c r="J30" s="178"/>
      <c r="K30" s="55">
        <v>0.45469999999999899</v>
      </c>
      <c r="L30" s="56">
        <v>0.2253</v>
      </c>
    </row>
    <row r="31" spans="1:12">
      <c r="A31" s="18" t="s">
        <v>31</v>
      </c>
      <c r="B31" s="147">
        <v>5433</v>
      </c>
      <c r="C31" s="147">
        <v>30476405</v>
      </c>
      <c r="D31" s="147">
        <v>4053</v>
      </c>
      <c r="E31" s="147">
        <v>46754561</v>
      </c>
      <c r="F31" s="25">
        <f t="shared" si="1"/>
        <v>9486</v>
      </c>
      <c r="G31" s="25">
        <f t="shared" si="1"/>
        <v>77230966</v>
      </c>
      <c r="H31" s="160"/>
      <c r="I31" s="175"/>
      <c r="J31" s="178"/>
      <c r="K31" s="55">
        <v>0.50792499999999996</v>
      </c>
      <c r="L31" s="56">
        <v>0.12610000000000002</v>
      </c>
    </row>
    <row r="32" spans="1:12" ht="15" thickBot="1">
      <c r="A32" s="21" t="s">
        <v>32</v>
      </c>
      <c r="B32" s="22">
        <v>9</v>
      </c>
      <c r="C32" s="22">
        <v>223074.40999999992</v>
      </c>
      <c r="D32" s="22">
        <v>17</v>
      </c>
      <c r="E32" s="22">
        <v>1273566.2599999981</v>
      </c>
      <c r="F32" s="26">
        <f t="shared" si="1"/>
        <v>26</v>
      </c>
      <c r="G32" s="26">
        <f t="shared" si="1"/>
        <v>1496640.6699999981</v>
      </c>
      <c r="H32" s="161"/>
      <c r="I32" s="176"/>
      <c r="J32" s="179"/>
      <c r="K32" s="57">
        <v>0.50499999999999945</v>
      </c>
      <c r="L32" s="58">
        <v>0.1701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EF6AA-C8DB-4BA2-8BE0-491E4BF386B0}">
  <sheetPr>
    <tabColor rgb="FF00B050"/>
  </sheetPr>
  <dimension ref="A1:L32"/>
  <sheetViews>
    <sheetView zoomScaleNormal="100" workbookViewId="0">
      <selection activeCell="B1" sqref="B1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128">
        <v>2022</v>
      </c>
      <c r="B1" s="134" t="s">
        <v>14</v>
      </c>
      <c r="C1" s="135" t="s">
        <v>15</v>
      </c>
      <c r="D1" s="134" t="s">
        <v>16</v>
      </c>
      <c r="E1" s="135" t="s">
        <v>17</v>
      </c>
      <c r="F1" s="7" t="s">
        <v>18</v>
      </c>
      <c r="G1" s="7" t="s">
        <v>19</v>
      </c>
      <c r="H1" s="8" t="s">
        <v>20</v>
      </c>
      <c r="I1" s="8" t="s">
        <v>21</v>
      </c>
      <c r="J1" s="7" t="s">
        <v>22</v>
      </c>
      <c r="K1" s="129" t="s">
        <v>23</v>
      </c>
      <c r="L1" s="61" t="s">
        <v>24</v>
      </c>
    </row>
    <row r="2" spans="1:12" ht="15" thickBot="1">
      <c r="A2" s="10" t="s">
        <v>37</v>
      </c>
      <c r="B2" s="11">
        <v>1641200</v>
      </c>
      <c r="C2" s="11">
        <v>362440800.69042718</v>
      </c>
      <c r="D2" s="11">
        <v>45188</v>
      </c>
      <c r="E2" s="11">
        <v>102309022.93799998</v>
      </c>
      <c r="F2" s="12">
        <f>B2+D2</f>
        <v>1686388</v>
      </c>
      <c r="G2" s="12">
        <f>C2+E2</f>
        <v>464749823.62842715</v>
      </c>
      <c r="H2" s="13">
        <f>SUM(H3:H32)</f>
        <v>0.99999978483047247</v>
      </c>
      <c r="I2" s="14">
        <f>SUM(I3:I32)</f>
        <v>1</v>
      </c>
      <c r="J2" s="14">
        <f>E2/G2</f>
        <v>0.22013784134278064</v>
      </c>
      <c r="K2" s="157" t="s">
        <v>26</v>
      </c>
      <c r="L2" s="158"/>
    </row>
    <row r="3" spans="1:12">
      <c r="A3" s="15" t="s">
        <v>27</v>
      </c>
      <c r="B3" s="16">
        <v>1333698</v>
      </c>
      <c r="C3" s="16">
        <v>203747599.90385726</v>
      </c>
      <c r="D3" s="16">
        <v>17657</v>
      </c>
      <c r="E3" s="16">
        <v>2914344.7639999995</v>
      </c>
      <c r="F3" s="17">
        <f>B3+D3</f>
        <v>1351355</v>
      </c>
      <c r="G3" s="17">
        <f>C3+E3</f>
        <v>206661944.66785726</v>
      </c>
      <c r="H3" s="159">
        <f>G3/G$2</f>
        <v>0.44467353006052107</v>
      </c>
      <c r="I3" s="162">
        <f>F3/F2</f>
        <v>0.8013310104199034</v>
      </c>
      <c r="J3" s="165">
        <f>E3/G3</f>
        <v>1.4101990420557946E-2</v>
      </c>
      <c r="K3" s="53"/>
      <c r="L3" s="54"/>
    </row>
    <row r="4" spans="1:12">
      <c r="A4" s="18" t="s">
        <v>28</v>
      </c>
      <c r="B4" s="19">
        <v>29275</v>
      </c>
      <c r="C4" s="19">
        <v>5168218</v>
      </c>
      <c r="D4" s="19">
        <v>71</v>
      </c>
      <c r="E4" s="19">
        <v>23479</v>
      </c>
      <c r="F4" s="20">
        <f>B4+D4</f>
        <v>29346</v>
      </c>
      <c r="G4" s="20">
        <f t="shared" ref="F4:G26" si="0">C4+E4</f>
        <v>5191697</v>
      </c>
      <c r="H4" s="160"/>
      <c r="I4" s="163"/>
      <c r="J4" s="166"/>
      <c r="K4" s="55">
        <v>0.84260000000000002</v>
      </c>
      <c r="L4" s="56">
        <v>0.32940000000000003</v>
      </c>
    </row>
    <row r="5" spans="1:12">
      <c r="A5" s="18" t="s">
        <v>29</v>
      </c>
      <c r="B5" s="19">
        <v>494354</v>
      </c>
      <c r="C5" s="19">
        <v>78788459</v>
      </c>
      <c r="D5" s="19">
        <v>2949</v>
      </c>
      <c r="E5" s="19">
        <v>493377.9</v>
      </c>
      <c r="F5" s="20">
        <f t="shared" si="0"/>
        <v>497303</v>
      </c>
      <c r="G5" s="20">
        <f t="shared" si="0"/>
        <v>79281836.900000006</v>
      </c>
      <c r="H5" s="160"/>
      <c r="I5" s="163"/>
      <c r="J5" s="166"/>
      <c r="K5" s="55">
        <v>0.76827499999999915</v>
      </c>
      <c r="L5" s="56">
        <v>0.35324999999999995</v>
      </c>
    </row>
    <row r="6" spans="1:12">
      <c r="A6" s="18" t="s">
        <v>30</v>
      </c>
      <c r="B6" s="19">
        <v>45241</v>
      </c>
      <c r="C6" s="19">
        <v>6404157.7638572715</v>
      </c>
      <c r="D6" s="19">
        <v>239</v>
      </c>
      <c r="E6" s="19">
        <v>36736.103999999897</v>
      </c>
      <c r="F6" s="20">
        <f t="shared" si="0"/>
        <v>45480</v>
      </c>
      <c r="G6" s="20">
        <f t="shared" si="0"/>
        <v>6440893.8678572718</v>
      </c>
      <c r="H6" s="160"/>
      <c r="I6" s="163"/>
      <c r="J6" s="166"/>
      <c r="K6" s="55">
        <v>0.8236999999999991</v>
      </c>
      <c r="L6" s="56">
        <v>0.57850000000000001</v>
      </c>
    </row>
    <row r="7" spans="1:12">
      <c r="A7" s="18" t="s">
        <v>31</v>
      </c>
      <c r="B7" s="19">
        <v>753502</v>
      </c>
      <c r="C7" s="19">
        <v>111880157</v>
      </c>
      <c r="D7" s="19">
        <v>14390</v>
      </c>
      <c r="E7" s="19">
        <v>2358521</v>
      </c>
      <c r="F7" s="20">
        <f t="shared" si="0"/>
        <v>767892</v>
      </c>
      <c r="G7" s="20">
        <f t="shared" si="0"/>
        <v>114238678</v>
      </c>
      <c r="H7" s="160"/>
      <c r="I7" s="163"/>
      <c r="J7" s="166"/>
      <c r="K7" s="55">
        <v>0.73450000000000004</v>
      </c>
      <c r="L7" s="56">
        <v>0.34783333333333272</v>
      </c>
    </row>
    <row r="8" spans="1:12" ht="15" thickBot="1">
      <c r="A8" s="21" t="s">
        <v>32</v>
      </c>
      <c r="B8" s="22">
        <v>11326</v>
      </c>
      <c r="C8" s="22">
        <v>1506608.1400000001</v>
      </c>
      <c r="D8" s="22">
        <v>8</v>
      </c>
      <c r="E8" s="22">
        <v>2230.7600000000002</v>
      </c>
      <c r="F8" s="23">
        <f t="shared" si="0"/>
        <v>11334</v>
      </c>
      <c r="G8" s="23">
        <f t="shared" si="0"/>
        <v>1508838.9000000001</v>
      </c>
      <c r="H8" s="161"/>
      <c r="I8" s="164"/>
      <c r="J8" s="167"/>
      <c r="K8" s="57">
        <v>0.69239999999999946</v>
      </c>
      <c r="L8" s="58">
        <v>0.504</v>
      </c>
    </row>
    <row r="9" spans="1:12">
      <c r="A9" s="15" t="s">
        <v>33</v>
      </c>
      <c r="B9" s="16">
        <v>183078</v>
      </c>
      <c r="C9" s="16">
        <v>27788297.605215032</v>
      </c>
      <c r="D9" s="16">
        <v>3432</v>
      </c>
      <c r="E9" s="16">
        <v>493221</v>
      </c>
      <c r="F9" s="24">
        <f t="shared" si="0"/>
        <v>186510</v>
      </c>
      <c r="G9" s="24">
        <f t="shared" si="0"/>
        <v>28281518.605215032</v>
      </c>
      <c r="H9" s="159">
        <f>G9/G2</f>
        <v>6.0853209979540371E-2</v>
      </c>
      <c r="I9" s="168">
        <f>F9/F2</f>
        <v>0.11059732398475321</v>
      </c>
      <c r="J9" s="171">
        <f>E9/G9</f>
        <v>1.7439692927559113E-2</v>
      </c>
      <c r="K9" s="59"/>
      <c r="L9" s="60"/>
    </row>
    <row r="10" spans="1:12">
      <c r="A10" s="18" t="s">
        <v>28</v>
      </c>
      <c r="B10" s="19">
        <v>6139</v>
      </c>
      <c r="C10" s="19">
        <v>983106</v>
      </c>
      <c r="D10" s="19">
        <v>0</v>
      </c>
      <c r="E10" s="19">
        <v>0</v>
      </c>
      <c r="F10" s="25">
        <f t="shared" si="0"/>
        <v>6139</v>
      </c>
      <c r="G10" s="25">
        <f t="shared" si="0"/>
        <v>983106</v>
      </c>
      <c r="H10" s="160"/>
      <c r="I10" s="169"/>
      <c r="J10" s="172"/>
      <c r="K10" s="55">
        <v>0.84260000000000002</v>
      </c>
      <c r="L10" s="56">
        <v>0.32940000000000003</v>
      </c>
    </row>
    <row r="11" spans="1:12">
      <c r="A11" s="18" t="s">
        <v>29</v>
      </c>
      <c r="B11" s="19">
        <v>80536</v>
      </c>
      <c r="C11" s="19">
        <v>12798927</v>
      </c>
      <c r="D11" s="19">
        <v>713</v>
      </c>
      <c r="E11" s="19">
        <v>107089</v>
      </c>
      <c r="F11" s="25">
        <f t="shared" si="0"/>
        <v>81249</v>
      </c>
      <c r="G11" s="25">
        <f t="shared" si="0"/>
        <v>12906016</v>
      </c>
      <c r="H11" s="160"/>
      <c r="I11" s="169"/>
      <c r="J11" s="172"/>
      <c r="K11" s="55">
        <v>0.76827499999999915</v>
      </c>
      <c r="L11" s="56">
        <v>0.35324999999999995</v>
      </c>
    </row>
    <row r="12" spans="1:12">
      <c r="A12" s="18" t="s">
        <v>30</v>
      </c>
      <c r="B12" s="19">
        <v>10739</v>
      </c>
      <c r="C12" s="19">
        <v>1436810.0052150362</v>
      </c>
      <c r="D12" s="19">
        <v>0</v>
      </c>
      <c r="E12" s="19">
        <v>0</v>
      </c>
      <c r="F12" s="25">
        <f t="shared" si="0"/>
        <v>10739</v>
      </c>
      <c r="G12" s="25">
        <f t="shared" si="0"/>
        <v>1436810.0052150362</v>
      </c>
      <c r="H12" s="160"/>
      <c r="I12" s="169"/>
      <c r="J12" s="172"/>
      <c r="K12" s="55">
        <v>0.82369999999999899</v>
      </c>
      <c r="L12" s="56">
        <v>0.57850000000000001</v>
      </c>
    </row>
    <row r="13" spans="1:12">
      <c r="A13" s="18" t="s">
        <v>31</v>
      </c>
      <c r="B13" s="19">
        <v>82390</v>
      </c>
      <c r="C13" s="19">
        <v>12116975</v>
      </c>
      <c r="D13" s="19">
        <v>2719</v>
      </c>
      <c r="E13" s="19">
        <v>386132</v>
      </c>
      <c r="F13" s="25">
        <f t="shared" si="0"/>
        <v>85109</v>
      </c>
      <c r="G13" s="25">
        <f t="shared" si="0"/>
        <v>12503107</v>
      </c>
      <c r="H13" s="160"/>
      <c r="I13" s="169"/>
      <c r="J13" s="172"/>
      <c r="K13" s="55">
        <v>0.73450000000000004</v>
      </c>
      <c r="L13" s="56">
        <v>0.34783333333333272</v>
      </c>
    </row>
    <row r="14" spans="1:12" ht="15" thickBot="1">
      <c r="A14" s="21" t="s">
        <v>32</v>
      </c>
      <c r="B14" s="22">
        <v>3274</v>
      </c>
      <c r="C14" s="22">
        <v>452479.59999999893</v>
      </c>
      <c r="D14" s="22">
        <v>0</v>
      </c>
      <c r="E14" s="22">
        <v>0</v>
      </c>
      <c r="F14" s="26">
        <f t="shared" si="0"/>
        <v>3274</v>
      </c>
      <c r="G14" s="26">
        <f t="shared" si="0"/>
        <v>452479.59999999893</v>
      </c>
      <c r="H14" s="161"/>
      <c r="I14" s="170"/>
      <c r="J14" s="173"/>
      <c r="K14" s="57">
        <v>0.69239999999999946</v>
      </c>
      <c r="L14" s="58">
        <v>0.504</v>
      </c>
    </row>
    <row r="15" spans="1:12">
      <c r="A15" s="15" t="s">
        <v>34</v>
      </c>
      <c r="B15" s="16">
        <v>101768</v>
      </c>
      <c r="C15" s="16">
        <v>35937824.747375116</v>
      </c>
      <c r="D15" s="16">
        <v>11724</v>
      </c>
      <c r="E15" s="16">
        <v>6831183.7599999979</v>
      </c>
      <c r="F15" s="24">
        <f t="shared" si="0"/>
        <v>113492</v>
      </c>
      <c r="G15" s="24">
        <f t="shared" si="0"/>
        <v>42769008.507375114</v>
      </c>
      <c r="H15" s="159">
        <f>G15/G2</f>
        <v>9.2025873562395222E-2</v>
      </c>
      <c r="I15" s="168">
        <f>F15/F2</f>
        <v>6.7298865978647857E-2</v>
      </c>
      <c r="J15" s="171">
        <f>E15/G15</f>
        <v>0.15972275248845258</v>
      </c>
      <c r="K15" s="59"/>
      <c r="L15" s="60"/>
    </row>
    <row r="16" spans="1:12">
      <c r="A16" s="18" t="s">
        <v>28</v>
      </c>
      <c r="B16" s="19">
        <v>3943</v>
      </c>
      <c r="C16" s="19">
        <v>1623208</v>
      </c>
      <c r="D16" s="19">
        <v>597</v>
      </c>
      <c r="E16" s="19">
        <v>368551</v>
      </c>
      <c r="F16" s="25">
        <f t="shared" si="0"/>
        <v>4540</v>
      </c>
      <c r="G16" s="25">
        <f t="shared" si="0"/>
        <v>1991759</v>
      </c>
      <c r="H16" s="160"/>
      <c r="I16" s="169"/>
      <c r="J16" s="172"/>
      <c r="K16" s="55">
        <v>0.84260000000000002</v>
      </c>
      <c r="L16" s="56">
        <v>0.161</v>
      </c>
    </row>
    <row r="17" spans="1:12">
      <c r="A17" s="18" t="s">
        <v>29</v>
      </c>
      <c r="B17" s="19">
        <v>43799</v>
      </c>
      <c r="C17" s="19">
        <v>16355425</v>
      </c>
      <c r="D17" s="19">
        <v>5024</v>
      </c>
      <c r="E17" s="19">
        <v>2012549.4</v>
      </c>
      <c r="F17" s="25">
        <f t="shared" si="0"/>
        <v>48823</v>
      </c>
      <c r="G17" s="25">
        <f t="shared" si="0"/>
        <v>18367974.399999999</v>
      </c>
      <c r="H17" s="160"/>
      <c r="I17" s="169"/>
      <c r="J17" s="172"/>
      <c r="K17" s="55">
        <v>0.76827499999999915</v>
      </c>
      <c r="L17" s="56">
        <v>0.17465</v>
      </c>
    </row>
    <row r="18" spans="1:12">
      <c r="A18" s="18" t="s">
        <v>30</v>
      </c>
      <c r="B18" s="19">
        <v>3817</v>
      </c>
      <c r="C18" s="19">
        <v>1314046.9673751178</v>
      </c>
      <c r="D18" s="19">
        <v>220</v>
      </c>
      <c r="E18" s="19">
        <v>128287.91999999899</v>
      </c>
      <c r="F18" s="25">
        <f t="shared" si="0"/>
        <v>4037</v>
      </c>
      <c r="G18" s="25">
        <f t="shared" si="0"/>
        <v>1442334.8873751168</v>
      </c>
      <c r="H18" s="160"/>
      <c r="I18" s="169"/>
      <c r="J18" s="172"/>
      <c r="K18" s="55">
        <v>0.82369999999999899</v>
      </c>
      <c r="L18" s="56">
        <v>0.2988999999999995</v>
      </c>
    </row>
    <row r="19" spans="1:12">
      <c r="A19" s="18" t="s">
        <v>31</v>
      </c>
      <c r="B19" s="19">
        <v>48849</v>
      </c>
      <c r="C19" s="19">
        <v>16161261</v>
      </c>
      <c r="D19" s="19">
        <v>5772</v>
      </c>
      <c r="E19" s="19">
        <v>4248000</v>
      </c>
      <c r="F19" s="25">
        <f t="shared" si="0"/>
        <v>54621</v>
      </c>
      <c r="G19" s="25">
        <f t="shared" si="0"/>
        <v>20409261</v>
      </c>
      <c r="H19" s="160"/>
      <c r="I19" s="169"/>
      <c r="J19" s="172"/>
      <c r="K19" s="55">
        <v>0.73450000000000004</v>
      </c>
      <c r="L19" s="56">
        <v>0.18153333333333332</v>
      </c>
    </row>
    <row r="20" spans="1:12" ht="15" thickBot="1">
      <c r="A20" s="21" t="s">
        <v>32</v>
      </c>
      <c r="B20" s="22">
        <v>1360</v>
      </c>
      <c r="C20" s="22">
        <v>483883.77999999991</v>
      </c>
      <c r="D20" s="22">
        <v>111</v>
      </c>
      <c r="E20" s="22">
        <v>73795.439999999886</v>
      </c>
      <c r="F20" s="26">
        <f t="shared" si="0"/>
        <v>1471</v>
      </c>
      <c r="G20" s="26">
        <f t="shared" si="0"/>
        <v>557679.21999999974</v>
      </c>
      <c r="H20" s="161"/>
      <c r="I20" s="170"/>
      <c r="J20" s="173"/>
      <c r="K20" s="57">
        <v>0.69239999999999946</v>
      </c>
      <c r="L20" s="58">
        <v>0.37609999999999899</v>
      </c>
    </row>
    <row r="21" spans="1:12">
      <c r="A21" s="15" t="s">
        <v>35</v>
      </c>
      <c r="B21" s="16">
        <v>16944</v>
      </c>
      <c r="C21" s="16">
        <v>32289241.493979748</v>
      </c>
      <c r="D21" s="16">
        <v>7475</v>
      </c>
      <c r="E21" s="16">
        <v>18651539.853999998</v>
      </c>
      <c r="F21" s="24">
        <f t="shared" si="0"/>
        <v>24419</v>
      </c>
      <c r="G21" s="24">
        <f t="shared" si="0"/>
        <v>50940781.347979747</v>
      </c>
      <c r="H21" s="159">
        <f>G21/G2</f>
        <v>0.10960903857966278</v>
      </c>
      <c r="I21" s="168">
        <f>F21/F2</f>
        <v>1.4480060341985356E-2</v>
      </c>
      <c r="J21" s="171">
        <f>E21/G21</f>
        <v>0.36614161307401494</v>
      </c>
      <c r="K21" s="59"/>
      <c r="L21" s="60"/>
    </row>
    <row r="22" spans="1:12">
      <c r="A22" s="18" t="s">
        <v>28</v>
      </c>
      <c r="B22" s="19">
        <v>248</v>
      </c>
      <c r="C22" s="19">
        <v>787885</v>
      </c>
      <c r="D22" s="19">
        <v>174</v>
      </c>
      <c r="E22" s="19">
        <v>692628</v>
      </c>
      <c r="F22" s="25">
        <f t="shared" si="0"/>
        <v>422</v>
      </c>
      <c r="G22" s="25">
        <f t="shared" si="0"/>
        <v>1480513</v>
      </c>
      <c r="H22" s="160"/>
      <c r="I22" s="169"/>
      <c r="J22" s="172"/>
      <c r="K22" s="55">
        <v>0.84260000000000002</v>
      </c>
      <c r="L22" s="56">
        <v>0.13400000000000001</v>
      </c>
    </row>
    <row r="23" spans="1:12">
      <c r="A23" s="18" t="s">
        <v>29</v>
      </c>
      <c r="B23" s="19">
        <v>6567</v>
      </c>
      <c r="C23" s="19">
        <v>19302904</v>
      </c>
      <c r="D23" s="19">
        <v>3708</v>
      </c>
      <c r="E23" s="19">
        <v>9143308.3999999985</v>
      </c>
      <c r="F23" s="25">
        <f t="shared" si="0"/>
        <v>10275</v>
      </c>
      <c r="G23" s="25">
        <f t="shared" si="0"/>
        <v>28446212.399999999</v>
      </c>
      <c r="H23" s="160"/>
      <c r="I23" s="169"/>
      <c r="J23" s="172"/>
      <c r="K23" s="55">
        <v>0.76827499999999926</v>
      </c>
      <c r="L23" s="56">
        <v>0.13439999999999899</v>
      </c>
    </row>
    <row r="24" spans="1:12">
      <c r="A24" s="18" t="s">
        <v>30</v>
      </c>
      <c r="B24" s="19">
        <v>353</v>
      </c>
      <c r="C24" s="19">
        <v>1161142.832979749</v>
      </c>
      <c r="D24" s="19">
        <v>212</v>
      </c>
      <c r="E24" s="19">
        <v>921882.50399999996</v>
      </c>
      <c r="F24" s="25">
        <f t="shared" si="0"/>
        <v>565</v>
      </c>
      <c r="G24" s="25">
        <f t="shared" si="0"/>
        <v>2083025.3369797489</v>
      </c>
      <c r="H24" s="160"/>
      <c r="I24" s="169"/>
      <c r="J24" s="172"/>
      <c r="K24" s="55">
        <v>0.82369999999999899</v>
      </c>
      <c r="L24" s="56">
        <v>0.2988999999999995</v>
      </c>
    </row>
    <row r="25" spans="1:12">
      <c r="A25" s="18" t="s">
        <v>31</v>
      </c>
      <c r="B25" s="19">
        <v>9614</v>
      </c>
      <c r="C25" s="19">
        <v>10504010</v>
      </c>
      <c r="D25" s="19">
        <v>3294</v>
      </c>
      <c r="E25" s="19">
        <v>7460408</v>
      </c>
      <c r="F25" s="25">
        <f t="shared" si="0"/>
        <v>12908</v>
      </c>
      <c r="G25" s="25">
        <f t="shared" si="0"/>
        <v>17964418</v>
      </c>
      <c r="H25" s="160"/>
      <c r="I25" s="169"/>
      <c r="J25" s="172"/>
      <c r="K25" s="55">
        <v>0.73450000000000004</v>
      </c>
      <c r="L25" s="56">
        <v>0.17103333333333334</v>
      </c>
    </row>
    <row r="26" spans="1:12" ht="15" thickBot="1">
      <c r="A26" s="21" t="s">
        <v>32</v>
      </c>
      <c r="B26" s="22">
        <v>162</v>
      </c>
      <c r="C26" s="22">
        <v>533299.66099999996</v>
      </c>
      <c r="D26" s="22">
        <v>87</v>
      </c>
      <c r="E26" s="22">
        <v>433312.94999999902</v>
      </c>
      <c r="F26" s="26">
        <f t="shared" si="0"/>
        <v>249</v>
      </c>
      <c r="G26" s="26">
        <f t="shared" si="0"/>
        <v>966612.61099999899</v>
      </c>
      <c r="H26" s="161"/>
      <c r="I26" s="170"/>
      <c r="J26" s="173"/>
      <c r="K26" s="57">
        <v>0.69239999999999946</v>
      </c>
      <c r="L26" s="58">
        <v>0.23200000000000001</v>
      </c>
    </row>
    <row r="27" spans="1:12">
      <c r="A27" s="15" t="s">
        <v>36</v>
      </c>
      <c r="B27" s="16">
        <v>5712</v>
      </c>
      <c r="C27" s="16">
        <v>62677736.939999998</v>
      </c>
      <c r="D27" s="16">
        <v>4900</v>
      </c>
      <c r="E27" s="16">
        <v>73418733.559999987</v>
      </c>
      <c r="F27" s="24">
        <f>B27+D27</f>
        <v>10612</v>
      </c>
      <c r="G27" s="24">
        <f>C27+E27</f>
        <v>136096470.5</v>
      </c>
      <c r="H27" s="159">
        <f>G27/G2</f>
        <v>0.29283813264835296</v>
      </c>
      <c r="I27" s="174">
        <f>F27/F2</f>
        <v>6.2927392747102089E-3</v>
      </c>
      <c r="J27" s="177">
        <f>E27/G27</f>
        <v>0.53946096684410338</v>
      </c>
      <c r="K27" s="59"/>
      <c r="L27" s="60"/>
    </row>
    <row r="28" spans="1:12">
      <c r="A28" s="18" t="s">
        <v>28</v>
      </c>
      <c r="B28" s="147">
        <v>18</v>
      </c>
      <c r="C28" s="147">
        <v>337054</v>
      </c>
      <c r="D28" s="147">
        <v>61</v>
      </c>
      <c r="E28" s="147">
        <v>4040353</v>
      </c>
      <c r="F28" s="25">
        <f>B28+D28</f>
        <v>79</v>
      </c>
      <c r="G28" s="25">
        <f>C28+E28</f>
        <v>4377407</v>
      </c>
      <c r="H28" s="160"/>
      <c r="I28" s="175"/>
      <c r="J28" s="178"/>
      <c r="K28" s="55">
        <v>0.84260000000000002</v>
      </c>
      <c r="L28" s="56">
        <v>8.3533333333333348E-2</v>
      </c>
    </row>
    <row r="29" spans="1:12">
      <c r="A29" s="18" t="s">
        <v>29</v>
      </c>
      <c r="B29" s="147">
        <v>398</v>
      </c>
      <c r="C29" s="147">
        <v>11178478</v>
      </c>
      <c r="D29" s="147">
        <v>853</v>
      </c>
      <c r="E29" s="147">
        <v>12637225.799999997</v>
      </c>
      <c r="F29" s="25">
        <f t="shared" ref="F29:G32" si="1">B29+D29</f>
        <v>1251</v>
      </c>
      <c r="G29" s="25">
        <f t="shared" si="1"/>
        <v>23815703.799999997</v>
      </c>
      <c r="H29" s="160"/>
      <c r="I29" s="175"/>
      <c r="J29" s="178"/>
      <c r="K29" s="55">
        <v>0.74739999999999929</v>
      </c>
      <c r="L29" s="56">
        <v>0.10709999999999997</v>
      </c>
    </row>
    <row r="30" spans="1:12">
      <c r="A30" s="18" t="s">
        <v>30</v>
      </c>
      <c r="B30" s="147">
        <v>8</v>
      </c>
      <c r="C30" s="147">
        <v>212364.96</v>
      </c>
      <c r="D30" s="147">
        <v>13</v>
      </c>
      <c r="E30" s="147">
        <v>652430.4</v>
      </c>
      <c r="F30" s="25">
        <f t="shared" si="1"/>
        <v>21</v>
      </c>
      <c r="G30" s="25">
        <f t="shared" si="1"/>
        <v>864795.36</v>
      </c>
      <c r="H30" s="160"/>
      <c r="I30" s="175"/>
      <c r="J30" s="178"/>
      <c r="K30" s="55">
        <v>0.82369999999999899</v>
      </c>
      <c r="L30" s="56">
        <v>0.2988999999999995</v>
      </c>
    </row>
    <row r="31" spans="1:12">
      <c r="A31" s="18" t="s">
        <v>31</v>
      </c>
      <c r="B31" s="147">
        <v>5279</v>
      </c>
      <c r="C31" s="147">
        <v>50749754</v>
      </c>
      <c r="D31" s="147">
        <v>3956</v>
      </c>
      <c r="E31" s="147">
        <v>55009081</v>
      </c>
      <c r="F31" s="25">
        <f t="shared" si="1"/>
        <v>9235</v>
      </c>
      <c r="G31" s="25">
        <f t="shared" si="1"/>
        <v>105758835</v>
      </c>
      <c r="H31" s="160"/>
      <c r="I31" s="175"/>
      <c r="J31" s="178"/>
      <c r="K31" s="55">
        <v>0.63877500000000009</v>
      </c>
      <c r="L31" s="56">
        <v>0.15899999999999925</v>
      </c>
    </row>
    <row r="32" spans="1:12" ht="15" thickBot="1">
      <c r="A32" s="21" t="s">
        <v>32</v>
      </c>
      <c r="B32" s="22">
        <v>9</v>
      </c>
      <c r="C32" s="22">
        <v>200085.98</v>
      </c>
      <c r="D32" s="22">
        <v>17</v>
      </c>
      <c r="E32" s="22">
        <v>1079643.3599999989</v>
      </c>
      <c r="F32" s="26">
        <f t="shared" si="1"/>
        <v>26</v>
      </c>
      <c r="G32" s="26">
        <f t="shared" si="1"/>
        <v>1279729.3399999989</v>
      </c>
      <c r="H32" s="161"/>
      <c r="I32" s="176"/>
      <c r="J32" s="179"/>
      <c r="K32" s="57">
        <v>0.69239999999999946</v>
      </c>
      <c r="L32" s="58">
        <v>0.1835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6F0A6-C2E5-4DD9-ACEA-3909BA6E1259}">
  <sheetPr>
    <tabColor rgb="FF00B050"/>
  </sheetPr>
  <dimension ref="A1:L32"/>
  <sheetViews>
    <sheetView zoomScaleNormal="100" workbookViewId="0"/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1">
        <v>2022</v>
      </c>
      <c r="B1" s="2" t="s">
        <v>14</v>
      </c>
      <c r="C1" s="3" t="s">
        <v>15</v>
      </c>
      <c r="D1" s="4" t="s">
        <v>16</v>
      </c>
      <c r="E1" s="5" t="s">
        <v>17</v>
      </c>
      <c r="F1" s="6" t="s">
        <v>18</v>
      </c>
      <c r="G1" s="7" t="s">
        <v>19</v>
      </c>
      <c r="H1" s="8" t="s">
        <v>20</v>
      </c>
      <c r="I1" s="8" t="s">
        <v>21</v>
      </c>
      <c r="J1" s="9" t="s">
        <v>22</v>
      </c>
      <c r="K1" s="61" t="s">
        <v>23</v>
      </c>
      <c r="L1" s="61" t="s">
        <v>24</v>
      </c>
    </row>
    <row r="2" spans="1:12" ht="15" thickBot="1">
      <c r="A2" s="10" t="s">
        <v>38</v>
      </c>
      <c r="B2" s="11">
        <v>1666042</v>
      </c>
      <c r="C2" s="11">
        <v>284369575.65158713</v>
      </c>
      <c r="D2" s="11">
        <v>45940</v>
      </c>
      <c r="E2" s="11">
        <v>88478479.874533549</v>
      </c>
      <c r="F2" s="12">
        <f>B2+D2</f>
        <v>1711982</v>
      </c>
      <c r="G2" s="12">
        <f>C2+E2</f>
        <v>372848055.52612066</v>
      </c>
      <c r="H2" s="13">
        <f>SUM(H3:H32)</f>
        <v>0.99999973179422963</v>
      </c>
      <c r="I2" s="14">
        <f>SUM(I3:I32)</f>
        <v>0.99999999999999989</v>
      </c>
      <c r="J2" s="14">
        <f>E2/G2</f>
        <v>0.23730438864615455</v>
      </c>
      <c r="K2" s="157" t="s">
        <v>26</v>
      </c>
      <c r="L2" s="158"/>
    </row>
    <row r="3" spans="1:12">
      <c r="A3" s="15" t="s">
        <v>27</v>
      </c>
      <c r="B3" s="16">
        <v>1352177</v>
      </c>
      <c r="C3" s="16">
        <v>164708069.63100991</v>
      </c>
      <c r="D3" s="16">
        <v>17847</v>
      </c>
      <c r="E3" s="16">
        <v>2372588.6594479997</v>
      </c>
      <c r="F3" s="17">
        <f>B3+D3</f>
        <v>1370024</v>
      </c>
      <c r="G3" s="17">
        <f>C3+E3</f>
        <v>167080658.2904579</v>
      </c>
      <c r="H3" s="159">
        <f>G3/G$2</f>
        <v>0.44811996687147188</v>
      </c>
      <c r="I3" s="162">
        <f>F3/F2</f>
        <v>0.80025607745875837</v>
      </c>
      <c r="J3" s="165">
        <f>E3/G3</f>
        <v>1.4200259226435547E-2</v>
      </c>
      <c r="K3" s="53"/>
      <c r="L3" s="54"/>
    </row>
    <row r="4" spans="1:12">
      <c r="A4" s="18" t="s">
        <v>28</v>
      </c>
      <c r="B4" s="19">
        <v>29015</v>
      </c>
      <c r="C4" s="19">
        <v>3861174</v>
      </c>
      <c r="D4" s="19">
        <v>71</v>
      </c>
      <c r="E4" s="19">
        <v>18583</v>
      </c>
      <c r="F4" s="20">
        <f>B4+D4</f>
        <v>29086</v>
      </c>
      <c r="G4" s="20">
        <f t="shared" ref="F4:G26" si="0">C4+E4</f>
        <v>3879757</v>
      </c>
      <c r="H4" s="160"/>
      <c r="I4" s="163"/>
      <c r="J4" s="166"/>
      <c r="K4" s="55">
        <v>0.84260000000000002</v>
      </c>
      <c r="L4" s="56">
        <v>0.32940000000000003</v>
      </c>
    </row>
    <row r="5" spans="1:12">
      <c r="A5" s="18" t="s">
        <v>29</v>
      </c>
      <c r="B5" s="19">
        <v>493670</v>
      </c>
      <c r="C5" s="19">
        <v>61270495</v>
      </c>
      <c r="D5" s="19">
        <v>2915</v>
      </c>
      <c r="E5" s="19">
        <v>376823.5</v>
      </c>
      <c r="F5" s="20">
        <f t="shared" si="0"/>
        <v>496585</v>
      </c>
      <c r="G5" s="20">
        <f t="shared" si="0"/>
        <v>61647318.5</v>
      </c>
      <c r="H5" s="160"/>
      <c r="I5" s="163"/>
      <c r="J5" s="166"/>
      <c r="K5" s="55">
        <v>0.88392499999999918</v>
      </c>
      <c r="L5" s="56">
        <v>0.35324999999999995</v>
      </c>
    </row>
    <row r="6" spans="1:12">
      <c r="A6" s="18" t="s">
        <v>30</v>
      </c>
      <c r="B6" s="19">
        <v>45221</v>
      </c>
      <c r="C6" s="19">
        <v>4979303.4110099124</v>
      </c>
      <c r="D6" s="19">
        <v>239</v>
      </c>
      <c r="E6" s="19">
        <v>27175.799448000002</v>
      </c>
      <c r="F6" s="20">
        <f t="shared" si="0"/>
        <v>45460</v>
      </c>
      <c r="G6" s="20">
        <f t="shared" si="0"/>
        <v>5006479.2104579126</v>
      </c>
      <c r="H6" s="160"/>
      <c r="I6" s="163"/>
      <c r="J6" s="166"/>
      <c r="K6" s="55">
        <v>0.96830000000000005</v>
      </c>
      <c r="L6" s="56">
        <v>0.57850000000000001</v>
      </c>
    </row>
    <row r="7" spans="1:12">
      <c r="A7" s="18" t="s">
        <v>31</v>
      </c>
      <c r="B7" s="19">
        <v>773032</v>
      </c>
      <c r="C7" s="19">
        <v>93383224</v>
      </c>
      <c r="D7" s="19">
        <v>14614</v>
      </c>
      <c r="E7" s="19">
        <v>1948071</v>
      </c>
      <c r="F7" s="20">
        <f t="shared" si="0"/>
        <v>787646</v>
      </c>
      <c r="G7" s="20">
        <f t="shared" si="0"/>
        <v>95331295</v>
      </c>
      <c r="H7" s="160"/>
      <c r="I7" s="163"/>
      <c r="J7" s="166"/>
      <c r="K7" s="55">
        <v>0.94369999999999898</v>
      </c>
      <c r="L7" s="56">
        <v>0.34783333333333272</v>
      </c>
    </row>
    <row r="8" spans="1:12" ht="15" thickBot="1">
      <c r="A8" s="21" t="s">
        <v>32</v>
      </c>
      <c r="B8" s="22">
        <v>11239</v>
      </c>
      <c r="C8" s="22">
        <v>1213873.22</v>
      </c>
      <c r="D8" s="22">
        <v>8</v>
      </c>
      <c r="E8" s="22">
        <v>1935.3599999999899</v>
      </c>
      <c r="F8" s="23">
        <f t="shared" si="0"/>
        <v>11247</v>
      </c>
      <c r="G8" s="23">
        <f t="shared" si="0"/>
        <v>1215808.58</v>
      </c>
      <c r="H8" s="161"/>
      <c r="I8" s="164"/>
      <c r="J8" s="167"/>
      <c r="K8" s="57">
        <v>1.0535000000000001</v>
      </c>
      <c r="L8" s="58">
        <v>0.504</v>
      </c>
    </row>
    <row r="9" spans="1:12">
      <c r="A9" s="15" t="s">
        <v>33</v>
      </c>
      <c r="B9" s="16">
        <v>187771</v>
      </c>
      <c r="C9" s="16">
        <v>23002258.742403526</v>
      </c>
      <c r="D9" s="16">
        <v>3486</v>
      </c>
      <c r="E9" s="16">
        <v>420612</v>
      </c>
      <c r="F9" s="24">
        <f t="shared" si="0"/>
        <v>191257</v>
      </c>
      <c r="G9" s="24">
        <f t="shared" si="0"/>
        <v>23422870.742403526</v>
      </c>
      <c r="H9" s="159">
        <f>G9/G2</f>
        <v>6.2821490940463243E-2</v>
      </c>
      <c r="I9" s="168">
        <f>F9/F2</f>
        <v>0.11171671197477544</v>
      </c>
      <c r="J9" s="171">
        <f>E9/G9</f>
        <v>1.7957320630154282E-2</v>
      </c>
      <c r="K9" s="59"/>
      <c r="L9" s="60"/>
    </row>
    <row r="10" spans="1:12">
      <c r="A10" s="18" t="s">
        <v>28</v>
      </c>
      <c r="B10" s="19">
        <v>6407</v>
      </c>
      <c r="C10" s="19">
        <v>780812</v>
      </c>
      <c r="D10" s="19">
        <v>0</v>
      </c>
      <c r="E10" s="19">
        <v>0</v>
      </c>
      <c r="F10" s="25">
        <f t="shared" si="0"/>
        <v>6407</v>
      </c>
      <c r="G10" s="25">
        <f t="shared" si="0"/>
        <v>780812</v>
      </c>
      <c r="H10" s="160"/>
      <c r="I10" s="169"/>
      <c r="J10" s="172"/>
      <c r="K10" s="55">
        <v>0.84260000000000002</v>
      </c>
      <c r="L10" s="56">
        <v>0.32940000000000003</v>
      </c>
    </row>
    <row r="11" spans="1:12">
      <c r="A11" s="18" t="s">
        <v>29</v>
      </c>
      <c r="B11" s="19">
        <v>81401</v>
      </c>
      <c r="C11" s="19">
        <v>9964634</v>
      </c>
      <c r="D11" s="19">
        <v>711</v>
      </c>
      <c r="E11" s="19">
        <v>83211</v>
      </c>
      <c r="F11" s="25">
        <f t="shared" si="0"/>
        <v>82112</v>
      </c>
      <c r="G11" s="25">
        <f t="shared" si="0"/>
        <v>10047845</v>
      </c>
      <c r="H11" s="160"/>
      <c r="I11" s="169"/>
      <c r="J11" s="172"/>
      <c r="K11" s="55">
        <v>0.88392499999999918</v>
      </c>
      <c r="L11" s="56">
        <v>0.35324999999999995</v>
      </c>
    </row>
    <row r="12" spans="1:12">
      <c r="A12" s="18" t="s">
        <v>30</v>
      </c>
      <c r="B12" s="19">
        <v>10894</v>
      </c>
      <c r="C12" s="19">
        <v>1128681.0724035283</v>
      </c>
      <c r="D12" s="19">
        <v>0</v>
      </c>
      <c r="E12" s="19">
        <v>0</v>
      </c>
      <c r="F12" s="25">
        <f t="shared" si="0"/>
        <v>10894</v>
      </c>
      <c r="G12" s="25">
        <f t="shared" si="0"/>
        <v>1128681.0724035283</v>
      </c>
      <c r="H12" s="160"/>
      <c r="I12" s="169"/>
      <c r="J12" s="172"/>
      <c r="K12" s="55">
        <v>0.96830000000000005</v>
      </c>
      <c r="L12" s="56">
        <v>0.57850000000000001</v>
      </c>
    </row>
    <row r="13" spans="1:12">
      <c r="A13" s="18" t="s">
        <v>31</v>
      </c>
      <c r="B13" s="19">
        <v>85721</v>
      </c>
      <c r="C13" s="19">
        <v>10740191</v>
      </c>
      <c r="D13" s="19">
        <v>2775</v>
      </c>
      <c r="E13" s="19">
        <v>337401</v>
      </c>
      <c r="F13" s="25">
        <f t="shared" si="0"/>
        <v>88496</v>
      </c>
      <c r="G13" s="25">
        <f t="shared" si="0"/>
        <v>11077592</v>
      </c>
      <c r="H13" s="160"/>
      <c r="I13" s="169"/>
      <c r="J13" s="172"/>
      <c r="K13" s="55">
        <v>0.94369999999999898</v>
      </c>
      <c r="L13" s="56">
        <v>0.34783333333333272</v>
      </c>
    </row>
    <row r="14" spans="1:12" ht="15" thickBot="1">
      <c r="A14" s="21" t="s">
        <v>32</v>
      </c>
      <c r="B14" s="22">
        <v>3348</v>
      </c>
      <c r="C14" s="22">
        <v>387940.66999999899</v>
      </c>
      <c r="D14" s="22">
        <v>0</v>
      </c>
      <c r="E14" s="22">
        <v>0</v>
      </c>
      <c r="F14" s="26">
        <f t="shared" si="0"/>
        <v>3348</v>
      </c>
      <c r="G14" s="26">
        <f t="shared" si="0"/>
        <v>387940.66999999899</v>
      </c>
      <c r="H14" s="161"/>
      <c r="I14" s="170"/>
      <c r="J14" s="173"/>
      <c r="K14" s="57">
        <v>1.0535000000000001</v>
      </c>
      <c r="L14" s="58">
        <v>0.504</v>
      </c>
    </row>
    <row r="15" spans="1:12">
      <c r="A15" s="15" t="s">
        <v>34</v>
      </c>
      <c r="B15" s="16">
        <v>102876</v>
      </c>
      <c r="C15" s="16">
        <v>28405387.062648911</v>
      </c>
      <c r="D15" s="16">
        <v>11890</v>
      </c>
      <c r="E15" s="16">
        <v>5808292.8773520002</v>
      </c>
      <c r="F15" s="24">
        <f t="shared" si="0"/>
        <v>114766</v>
      </c>
      <c r="G15" s="24">
        <f t="shared" si="0"/>
        <v>34213679.940000914</v>
      </c>
      <c r="H15" s="159">
        <f>G15/G2</f>
        <v>9.176306388864619E-2</v>
      </c>
      <c r="I15" s="168">
        <f>F15/F2</f>
        <v>6.7036919780698631E-2</v>
      </c>
      <c r="J15" s="171">
        <f>E15/G15</f>
        <v>0.16976521927888957</v>
      </c>
      <c r="K15" s="59"/>
      <c r="L15" s="60"/>
    </row>
    <row r="16" spans="1:12">
      <c r="A16" s="18" t="s">
        <v>28</v>
      </c>
      <c r="B16" s="19">
        <v>4019</v>
      </c>
      <c r="C16" s="19">
        <v>1300586</v>
      </c>
      <c r="D16" s="19">
        <v>627</v>
      </c>
      <c r="E16" s="19">
        <v>321783</v>
      </c>
      <c r="F16" s="25">
        <f t="shared" si="0"/>
        <v>4646</v>
      </c>
      <c r="G16" s="25">
        <f t="shared" si="0"/>
        <v>1622369</v>
      </c>
      <c r="H16" s="160"/>
      <c r="I16" s="169"/>
      <c r="J16" s="172"/>
      <c r="K16" s="55">
        <v>0.84260000000000002</v>
      </c>
      <c r="L16" s="56">
        <v>0.161</v>
      </c>
    </row>
    <row r="17" spans="1:12">
      <c r="A17" s="18" t="s">
        <v>29</v>
      </c>
      <c r="B17" s="19">
        <v>43800</v>
      </c>
      <c r="C17" s="19">
        <v>12104893</v>
      </c>
      <c r="D17" s="19">
        <v>5023</v>
      </c>
      <c r="E17" s="19">
        <v>1602183.2999999998</v>
      </c>
      <c r="F17" s="25">
        <f t="shared" si="0"/>
        <v>48823</v>
      </c>
      <c r="G17" s="25">
        <f t="shared" si="0"/>
        <v>13707076.300000001</v>
      </c>
      <c r="H17" s="160"/>
      <c r="I17" s="169"/>
      <c r="J17" s="172"/>
      <c r="K17" s="55">
        <v>0.88392499999999918</v>
      </c>
      <c r="L17" s="56">
        <v>0.17465</v>
      </c>
    </row>
    <row r="18" spans="1:12">
      <c r="A18" s="18" t="s">
        <v>30</v>
      </c>
      <c r="B18" s="19">
        <v>3831</v>
      </c>
      <c r="C18" s="19">
        <v>1025982.2026489112</v>
      </c>
      <c r="D18" s="19">
        <v>218</v>
      </c>
      <c r="E18" s="19">
        <v>99022.217351999891</v>
      </c>
      <c r="F18" s="25">
        <f t="shared" si="0"/>
        <v>4049</v>
      </c>
      <c r="G18" s="25">
        <f t="shared" si="0"/>
        <v>1125004.420000911</v>
      </c>
      <c r="H18" s="160"/>
      <c r="I18" s="169"/>
      <c r="J18" s="172"/>
      <c r="K18" s="55">
        <v>0.96830000000000005</v>
      </c>
      <c r="L18" s="56">
        <v>0.2988999999999995</v>
      </c>
    </row>
    <row r="19" spans="1:12">
      <c r="A19" s="18" t="s">
        <v>31</v>
      </c>
      <c r="B19" s="19">
        <v>49871</v>
      </c>
      <c r="C19" s="19">
        <v>13600990</v>
      </c>
      <c r="D19" s="19">
        <v>5911</v>
      </c>
      <c r="E19" s="19">
        <v>3723067</v>
      </c>
      <c r="F19" s="25">
        <f t="shared" si="0"/>
        <v>55782</v>
      </c>
      <c r="G19" s="25">
        <f t="shared" si="0"/>
        <v>17324057</v>
      </c>
      <c r="H19" s="160"/>
      <c r="I19" s="169"/>
      <c r="J19" s="172"/>
      <c r="K19" s="55">
        <v>0.94369999999999898</v>
      </c>
      <c r="L19" s="56">
        <v>0.18153333333333332</v>
      </c>
    </row>
    <row r="20" spans="1:12" ht="15" thickBot="1">
      <c r="A20" s="21" t="s">
        <v>32</v>
      </c>
      <c r="B20" s="22">
        <v>1355</v>
      </c>
      <c r="C20" s="22">
        <v>372935.85999999987</v>
      </c>
      <c r="D20" s="22">
        <v>111</v>
      </c>
      <c r="E20" s="22">
        <v>62237.359999999891</v>
      </c>
      <c r="F20" s="26">
        <f t="shared" si="0"/>
        <v>1466</v>
      </c>
      <c r="G20" s="26">
        <f t="shared" si="0"/>
        <v>435173.21999999974</v>
      </c>
      <c r="H20" s="161"/>
      <c r="I20" s="170"/>
      <c r="J20" s="173"/>
      <c r="K20" s="57">
        <v>1.0535000000000001</v>
      </c>
      <c r="L20" s="58">
        <v>0.37609999999999899</v>
      </c>
    </row>
    <row r="21" spans="1:12">
      <c r="A21" s="15" t="s">
        <v>35</v>
      </c>
      <c r="B21" s="16">
        <v>17309</v>
      </c>
      <c r="C21" s="16">
        <v>25965147.234769631</v>
      </c>
      <c r="D21" s="16">
        <v>7670</v>
      </c>
      <c r="E21" s="16">
        <v>16690153.683982752</v>
      </c>
      <c r="F21" s="24">
        <f t="shared" si="0"/>
        <v>24979</v>
      </c>
      <c r="G21" s="24">
        <f t="shared" si="0"/>
        <v>42655300.918752387</v>
      </c>
      <c r="H21" s="159">
        <f>G21/G2</f>
        <v>0.11440397847472233</v>
      </c>
      <c r="I21" s="168">
        <f>F21/F2</f>
        <v>1.4590690789973259E-2</v>
      </c>
      <c r="J21" s="171">
        <f>E21/G21</f>
        <v>0.39127970790250183</v>
      </c>
      <c r="K21" s="59"/>
      <c r="L21" s="60"/>
    </row>
    <row r="22" spans="1:12">
      <c r="A22" s="18" t="s">
        <v>28</v>
      </c>
      <c r="B22" s="19">
        <v>303</v>
      </c>
      <c r="C22" s="19">
        <v>926340</v>
      </c>
      <c r="D22" s="19">
        <v>286</v>
      </c>
      <c r="E22" s="19">
        <v>1488347</v>
      </c>
      <c r="F22" s="25">
        <f t="shared" si="0"/>
        <v>589</v>
      </c>
      <c r="G22" s="25">
        <f t="shared" si="0"/>
        <v>2414687</v>
      </c>
      <c r="H22" s="160"/>
      <c r="I22" s="169"/>
      <c r="J22" s="172"/>
      <c r="K22" s="55">
        <v>0.84260000000000002</v>
      </c>
      <c r="L22" s="56">
        <v>0.13400000000000001</v>
      </c>
    </row>
    <row r="23" spans="1:12">
      <c r="A23" s="18" t="s">
        <v>29</v>
      </c>
      <c r="B23" s="19">
        <v>6584</v>
      </c>
      <c r="C23" s="19">
        <v>14740302</v>
      </c>
      <c r="D23" s="19">
        <v>3700</v>
      </c>
      <c r="E23" s="19">
        <v>7567068.2999999998</v>
      </c>
      <c r="F23" s="25">
        <f t="shared" si="0"/>
        <v>10284</v>
      </c>
      <c r="G23" s="25">
        <f t="shared" si="0"/>
        <v>22307370.300000001</v>
      </c>
      <c r="H23" s="160"/>
      <c r="I23" s="169"/>
      <c r="J23" s="172"/>
      <c r="K23" s="55">
        <v>0.88392499999999918</v>
      </c>
      <c r="L23" s="56">
        <v>0.13439999999999899</v>
      </c>
    </row>
    <row r="24" spans="1:12">
      <c r="A24" s="18" t="s">
        <v>30</v>
      </c>
      <c r="B24" s="19">
        <v>352</v>
      </c>
      <c r="C24" s="19">
        <v>938557.54776963301</v>
      </c>
      <c r="D24" s="19">
        <v>212</v>
      </c>
      <c r="E24" s="19">
        <v>806558.73398275196</v>
      </c>
      <c r="F24" s="25">
        <f t="shared" si="0"/>
        <v>564</v>
      </c>
      <c r="G24" s="25">
        <f t="shared" si="0"/>
        <v>1745116.281752385</v>
      </c>
      <c r="H24" s="160"/>
      <c r="I24" s="169"/>
      <c r="J24" s="172"/>
      <c r="K24" s="55">
        <v>0.96830000000000005</v>
      </c>
      <c r="L24" s="56">
        <v>0.2988999999999995</v>
      </c>
    </row>
    <row r="25" spans="1:12">
      <c r="A25" s="18" t="s">
        <v>31</v>
      </c>
      <c r="B25" s="19">
        <v>9906</v>
      </c>
      <c r="C25" s="19">
        <v>8925182</v>
      </c>
      <c r="D25" s="19">
        <v>3385</v>
      </c>
      <c r="E25" s="19">
        <v>6463928</v>
      </c>
      <c r="F25" s="25">
        <f t="shared" si="0"/>
        <v>13291</v>
      </c>
      <c r="G25" s="25">
        <f t="shared" si="0"/>
        <v>15389110</v>
      </c>
      <c r="H25" s="160"/>
      <c r="I25" s="169"/>
      <c r="J25" s="172"/>
      <c r="K25" s="55">
        <v>0.94369999999999898</v>
      </c>
      <c r="L25" s="56">
        <v>0.17103333333333334</v>
      </c>
    </row>
    <row r="26" spans="1:12" ht="15" thickBot="1">
      <c r="A26" s="21" t="s">
        <v>32</v>
      </c>
      <c r="B26" s="22">
        <v>164</v>
      </c>
      <c r="C26" s="22">
        <v>434765.68699999893</v>
      </c>
      <c r="D26" s="22">
        <v>87</v>
      </c>
      <c r="E26" s="22">
        <v>364251.65</v>
      </c>
      <c r="F26" s="26">
        <f t="shared" si="0"/>
        <v>251</v>
      </c>
      <c r="G26" s="26">
        <f t="shared" si="0"/>
        <v>799017.33699999889</v>
      </c>
      <c r="H26" s="161"/>
      <c r="I26" s="170"/>
      <c r="J26" s="173"/>
      <c r="K26" s="57">
        <v>1.0535000000000001</v>
      </c>
      <c r="L26" s="58">
        <v>0.23200000000000001</v>
      </c>
    </row>
    <row r="27" spans="1:12">
      <c r="A27" s="15" t="s">
        <v>36</v>
      </c>
      <c r="B27" s="16">
        <v>5909</v>
      </c>
      <c r="C27" s="16">
        <v>42288612.980755165</v>
      </c>
      <c r="D27" s="16">
        <v>5047</v>
      </c>
      <c r="E27" s="16">
        <v>63186832.6537508</v>
      </c>
      <c r="F27" s="24">
        <f>B27+D27</f>
        <v>10956</v>
      </c>
      <c r="G27" s="24">
        <f>C27+E27</f>
        <v>105475445.63450596</v>
      </c>
      <c r="H27" s="159">
        <f>G27/G2</f>
        <v>0.28289123161892593</v>
      </c>
      <c r="I27" s="174">
        <f>F27/F2</f>
        <v>6.3995999957943486E-3</v>
      </c>
      <c r="J27" s="177">
        <f>E27/G27</f>
        <v>0.59906675220606442</v>
      </c>
      <c r="K27" s="59"/>
      <c r="L27" s="60"/>
    </row>
    <row r="28" spans="1:12">
      <c r="A28" s="18" t="s">
        <v>28</v>
      </c>
      <c r="B28" s="147">
        <v>21</v>
      </c>
      <c r="C28" s="147">
        <v>378406</v>
      </c>
      <c r="D28" s="147">
        <v>93</v>
      </c>
      <c r="E28" s="147">
        <v>4685278</v>
      </c>
      <c r="F28" s="25">
        <f>B28+D28</f>
        <v>114</v>
      </c>
      <c r="G28" s="25">
        <f>C28+E28</f>
        <v>5063684</v>
      </c>
      <c r="H28" s="160"/>
      <c r="I28" s="175"/>
      <c r="J28" s="178"/>
      <c r="K28" s="55">
        <v>0.84260000000000002</v>
      </c>
      <c r="L28" s="56">
        <v>8.3533333333333348E-2</v>
      </c>
    </row>
    <row r="29" spans="1:12">
      <c r="A29" s="18" t="s">
        <v>29</v>
      </c>
      <c r="B29" s="147">
        <v>400</v>
      </c>
      <c r="C29" s="147">
        <v>10730782</v>
      </c>
      <c r="D29" s="147">
        <v>849</v>
      </c>
      <c r="E29" s="147">
        <v>10763931.6</v>
      </c>
      <c r="F29" s="25">
        <f t="shared" ref="F29:G32" si="1">B29+D29</f>
        <v>1249</v>
      </c>
      <c r="G29" s="25">
        <f t="shared" si="1"/>
        <v>21494713.600000001</v>
      </c>
      <c r="H29" s="160"/>
      <c r="I29" s="175"/>
      <c r="J29" s="178"/>
      <c r="K29" s="55">
        <v>0.90159999999999929</v>
      </c>
      <c r="L29" s="56">
        <v>0.10709999999999997</v>
      </c>
    </row>
    <row r="30" spans="1:12">
      <c r="A30" s="18" t="s">
        <v>30</v>
      </c>
      <c r="B30" s="147">
        <v>5</v>
      </c>
      <c r="C30" s="147">
        <v>94370.730755162396</v>
      </c>
      <c r="D30" s="147">
        <v>13</v>
      </c>
      <c r="E30" s="147">
        <v>548704.66375079902</v>
      </c>
      <c r="F30" s="25">
        <f t="shared" si="1"/>
        <v>18</v>
      </c>
      <c r="G30" s="25">
        <f t="shared" si="1"/>
        <v>643075.39450596145</v>
      </c>
      <c r="H30" s="160"/>
      <c r="I30" s="175"/>
      <c r="J30" s="178"/>
      <c r="K30" s="55">
        <v>0.96830000000000005</v>
      </c>
      <c r="L30" s="56">
        <v>0.2988999999999995</v>
      </c>
    </row>
    <row r="31" spans="1:12">
      <c r="A31" s="18" t="s">
        <v>31</v>
      </c>
      <c r="B31" s="147">
        <v>5474</v>
      </c>
      <c r="C31" s="147">
        <v>30907245</v>
      </c>
      <c r="D31" s="147">
        <v>4075</v>
      </c>
      <c r="E31" s="147">
        <v>46209486</v>
      </c>
      <c r="F31" s="25">
        <f t="shared" si="1"/>
        <v>9549</v>
      </c>
      <c r="G31" s="25">
        <f t="shared" si="1"/>
        <v>77116731</v>
      </c>
      <c r="H31" s="160"/>
      <c r="I31" s="175"/>
      <c r="J31" s="178"/>
      <c r="K31" s="55">
        <v>0.85299999999999898</v>
      </c>
      <c r="L31" s="56">
        <v>0.15899999999999925</v>
      </c>
    </row>
    <row r="32" spans="1:12" ht="15" thickBot="1">
      <c r="A32" s="21" t="s">
        <v>32</v>
      </c>
      <c r="B32" s="22">
        <v>9</v>
      </c>
      <c r="C32" s="22">
        <v>177809.25</v>
      </c>
      <c r="D32" s="22">
        <v>17</v>
      </c>
      <c r="E32" s="22">
        <v>979432.38999999803</v>
      </c>
      <c r="F32" s="26">
        <f t="shared" si="1"/>
        <v>26</v>
      </c>
      <c r="G32" s="26">
        <f t="shared" si="1"/>
        <v>1157241.639999998</v>
      </c>
      <c r="H32" s="161"/>
      <c r="I32" s="176"/>
      <c r="J32" s="179"/>
      <c r="K32" s="57">
        <v>1.0535000000000001</v>
      </c>
      <c r="L32" s="58">
        <v>0.1835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CFC2A-AC51-4DA4-902A-5A576CFFF24D}">
  <sheetPr>
    <tabColor rgb="FFFFFF00"/>
  </sheetPr>
  <dimension ref="A1:L32"/>
  <sheetViews>
    <sheetView zoomScaleNormal="100" workbookViewId="0">
      <selection activeCell="B39" sqref="B39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28">
        <v>2022</v>
      </c>
      <c r="B1" s="29" t="s">
        <v>14</v>
      </c>
      <c r="C1" s="30" t="s">
        <v>15</v>
      </c>
      <c r="D1" s="31" t="s">
        <v>16</v>
      </c>
      <c r="E1" s="32" t="s">
        <v>17</v>
      </c>
      <c r="F1" s="33" t="s">
        <v>18</v>
      </c>
      <c r="G1" s="34" t="s">
        <v>19</v>
      </c>
      <c r="H1" s="35" t="s">
        <v>20</v>
      </c>
      <c r="I1" s="35" t="s">
        <v>21</v>
      </c>
      <c r="J1" s="36" t="s">
        <v>22</v>
      </c>
      <c r="K1" s="61" t="s">
        <v>23</v>
      </c>
      <c r="L1" s="61" t="s">
        <v>24</v>
      </c>
    </row>
    <row r="2" spans="1:12" ht="15" thickBot="1">
      <c r="A2" s="10" t="s">
        <v>39</v>
      </c>
      <c r="B2" s="11">
        <v>1660951</v>
      </c>
      <c r="C2" s="11">
        <v>193065218.53248072</v>
      </c>
      <c r="D2" s="11">
        <v>45053</v>
      </c>
      <c r="E2" s="11">
        <v>74840823.470200062</v>
      </c>
      <c r="F2" s="12">
        <f>B2+D2</f>
        <v>1706004</v>
      </c>
      <c r="G2" s="12">
        <f>C2+E2</f>
        <v>267906042.00268078</v>
      </c>
      <c r="H2" s="13">
        <f>SUM(H3:H32)</f>
        <v>1</v>
      </c>
      <c r="I2" s="14">
        <f>SUM(I3:I32)</f>
        <v>0.99999824150470928</v>
      </c>
      <c r="J2" s="14">
        <f>E2/G2</f>
        <v>0.27935474284469919</v>
      </c>
      <c r="K2" s="157" t="s">
        <v>26</v>
      </c>
      <c r="L2" s="158"/>
    </row>
    <row r="3" spans="1:12">
      <c r="A3" s="37" t="s">
        <v>27</v>
      </c>
      <c r="B3" s="38">
        <v>1347169</v>
      </c>
      <c r="C3" s="38">
        <v>110651554.42207114</v>
      </c>
      <c r="D3" s="38">
        <v>17244</v>
      </c>
      <c r="E3" s="38">
        <v>1621637.9746348588</v>
      </c>
      <c r="F3" s="39">
        <f>B3+D3</f>
        <v>1364413</v>
      </c>
      <c r="G3" s="39">
        <f>C3+E3</f>
        <v>112273192.396706</v>
      </c>
      <c r="H3" s="159">
        <f>G3/G$2</f>
        <v>0.4190767463004158</v>
      </c>
      <c r="I3" s="162">
        <f>F3/F2</f>
        <v>0.79977127837918316</v>
      </c>
      <c r="J3" s="165">
        <f>E3/G3</f>
        <v>1.4443679207989068E-2</v>
      </c>
      <c r="K3" s="53"/>
      <c r="L3" s="54"/>
    </row>
    <row r="4" spans="1:12">
      <c r="A4" s="18" t="s">
        <v>28</v>
      </c>
      <c r="B4" s="19">
        <v>29049</v>
      </c>
      <c r="C4" s="19">
        <v>3043786</v>
      </c>
      <c r="D4" s="19">
        <v>72</v>
      </c>
      <c r="E4" s="19">
        <v>15493</v>
      </c>
      <c r="F4" s="20">
        <f>B4+D4</f>
        <v>29121</v>
      </c>
      <c r="G4" s="20">
        <f t="shared" ref="F4:G26" si="0">C4+E4</f>
        <v>3059279</v>
      </c>
      <c r="H4" s="160"/>
      <c r="I4" s="163"/>
      <c r="J4" s="166"/>
      <c r="K4" s="55">
        <v>0.84260000000000002</v>
      </c>
      <c r="L4" s="56">
        <v>0.32940000000000003</v>
      </c>
    </row>
    <row r="5" spans="1:12">
      <c r="A5" s="18" t="s">
        <v>29</v>
      </c>
      <c r="B5" s="19">
        <v>493737</v>
      </c>
      <c r="C5" s="19">
        <v>39430281</v>
      </c>
      <c r="D5" s="19">
        <v>2851</v>
      </c>
      <c r="E5" s="19">
        <v>245713.4</v>
      </c>
      <c r="F5" s="20">
        <f t="shared" si="0"/>
        <v>496588</v>
      </c>
      <c r="G5" s="20">
        <f t="shared" si="0"/>
        <v>39675994.399999999</v>
      </c>
      <c r="H5" s="160"/>
      <c r="I5" s="163"/>
      <c r="J5" s="166"/>
      <c r="K5" s="55">
        <v>0.88392499999999918</v>
      </c>
      <c r="L5" s="56">
        <v>0.35324999999999995</v>
      </c>
    </row>
    <row r="6" spans="1:12">
      <c r="A6" s="18" t="s">
        <v>30</v>
      </c>
      <c r="B6" s="19">
        <v>44102</v>
      </c>
      <c r="C6" s="19">
        <v>3906987.3520711544</v>
      </c>
      <c r="D6" s="19">
        <v>239</v>
      </c>
      <c r="E6" s="19">
        <v>25294.244634858798</v>
      </c>
      <c r="F6" s="20">
        <f t="shared" si="0"/>
        <v>44341</v>
      </c>
      <c r="G6" s="20">
        <f t="shared" si="0"/>
        <v>3932281.5967060132</v>
      </c>
      <c r="H6" s="160"/>
      <c r="I6" s="163"/>
      <c r="J6" s="166"/>
      <c r="K6" s="55">
        <v>0.96830000000000005</v>
      </c>
      <c r="L6" s="56">
        <v>0.57850000000000001</v>
      </c>
    </row>
    <row r="7" spans="1:12">
      <c r="A7" s="18" t="s">
        <v>31</v>
      </c>
      <c r="B7" s="19">
        <v>769049</v>
      </c>
      <c r="C7" s="19">
        <v>63522726</v>
      </c>
      <c r="D7" s="19">
        <v>14074</v>
      </c>
      <c r="E7" s="19">
        <v>1333861</v>
      </c>
      <c r="F7" s="20">
        <f t="shared" si="0"/>
        <v>783123</v>
      </c>
      <c r="G7" s="20">
        <f t="shared" si="0"/>
        <v>64856587</v>
      </c>
      <c r="H7" s="160"/>
      <c r="I7" s="163"/>
      <c r="J7" s="166"/>
      <c r="K7" s="55">
        <v>0.94369999999999898</v>
      </c>
      <c r="L7" s="56">
        <v>0.34783333333333272</v>
      </c>
    </row>
    <row r="8" spans="1:12" ht="15" thickBot="1">
      <c r="A8" s="21" t="s">
        <v>32</v>
      </c>
      <c r="B8" s="22">
        <v>11232</v>
      </c>
      <c r="C8" s="22">
        <v>747774.07000000007</v>
      </c>
      <c r="D8" s="22">
        <v>8</v>
      </c>
      <c r="E8" s="22">
        <v>1276.3299999999899</v>
      </c>
      <c r="F8" s="23">
        <f t="shared" si="0"/>
        <v>11240</v>
      </c>
      <c r="G8" s="23">
        <f t="shared" si="0"/>
        <v>749050.4</v>
      </c>
      <c r="H8" s="161"/>
      <c r="I8" s="164"/>
      <c r="J8" s="167"/>
      <c r="K8" s="57">
        <v>1.0535000000000001</v>
      </c>
      <c r="L8" s="58">
        <v>0.504</v>
      </c>
    </row>
    <row r="9" spans="1:12">
      <c r="A9" s="37" t="s">
        <v>33</v>
      </c>
      <c r="B9" s="38">
        <v>187829</v>
      </c>
      <c r="C9" s="38">
        <v>16157921.935683038</v>
      </c>
      <c r="D9" s="38">
        <v>3370</v>
      </c>
      <c r="E9" s="38">
        <v>287375</v>
      </c>
      <c r="F9" s="40">
        <f t="shared" si="0"/>
        <v>191199</v>
      </c>
      <c r="G9" s="40">
        <f t="shared" si="0"/>
        <v>16445296.935683038</v>
      </c>
      <c r="H9" s="159">
        <f>G9/G2</f>
        <v>6.1384569055439514E-2</v>
      </c>
      <c r="I9" s="168">
        <f>F9/F2</f>
        <v>0.11207418036534499</v>
      </c>
      <c r="J9" s="171">
        <f>E9/G9</f>
        <v>1.7474600861505464E-2</v>
      </c>
      <c r="K9" s="59"/>
      <c r="L9" s="60"/>
    </row>
    <row r="10" spans="1:12">
      <c r="A10" s="18" t="s">
        <v>28</v>
      </c>
      <c r="B10" s="19">
        <v>6346</v>
      </c>
      <c r="C10" s="19">
        <v>629003</v>
      </c>
      <c r="D10" s="19">
        <v>0</v>
      </c>
      <c r="E10" s="19">
        <v>0</v>
      </c>
      <c r="F10" s="25">
        <f t="shared" si="0"/>
        <v>6346</v>
      </c>
      <c r="G10" s="25">
        <f t="shared" si="0"/>
        <v>629003</v>
      </c>
      <c r="H10" s="160"/>
      <c r="I10" s="169"/>
      <c r="J10" s="172"/>
      <c r="K10" s="55">
        <v>0.84260000000000002</v>
      </c>
      <c r="L10" s="56">
        <v>0.32940000000000003</v>
      </c>
    </row>
    <row r="11" spans="1:12">
      <c r="A11" s="18" t="s">
        <v>29</v>
      </c>
      <c r="B11" s="19">
        <v>81092</v>
      </c>
      <c r="C11" s="19">
        <v>6586655</v>
      </c>
      <c r="D11" s="19">
        <v>686</v>
      </c>
      <c r="E11" s="19">
        <v>54146</v>
      </c>
      <c r="F11" s="25">
        <f t="shared" si="0"/>
        <v>81778</v>
      </c>
      <c r="G11" s="25">
        <f t="shared" si="0"/>
        <v>6640801</v>
      </c>
      <c r="H11" s="160"/>
      <c r="I11" s="169"/>
      <c r="J11" s="172"/>
      <c r="K11" s="55">
        <v>0.88392499999999918</v>
      </c>
      <c r="L11" s="56">
        <v>0.35324999999999995</v>
      </c>
    </row>
    <row r="12" spans="1:12">
      <c r="A12" s="18" t="s">
        <v>30</v>
      </c>
      <c r="B12" s="19">
        <v>11894</v>
      </c>
      <c r="C12" s="19">
        <v>981416.51568303828</v>
      </c>
      <c r="D12" s="19">
        <v>0</v>
      </c>
      <c r="E12" s="19">
        <v>0</v>
      </c>
      <c r="F12" s="25">
        <f t="shared" si="0"/>
        <v>11894</v>
      </c>
      <c r="G12" s="25">
        <f t="shared" si="0"/>
        <v>981416.51568303828</v>
      </c>
      <c r="H12" s="160"/>
      <c r="I12" s="169"/>
      <c r="J12" s="172"/>
      <c r="K12" s="55">
        <v>0.96830000000000005</v>
      </c>
      <c r="L12" s="56">
        <v>0.57850000000000001</v>
      </c>
    </row>
    <row r="13" spans="1:12">
      <c r="A13" s="18" t="s">
        <v>31</v>
      </c>
      <c r="B13" s="19">
        <v>85168</v>
      </c>
      <c r="C13" s="19">
        <v>7711418</v>
      </c>
      <c r="D13" s="19">
        <v>2684</v>
      </c>
      <c r="E13" s="19">
        <v>233229</v>
      </c>
      <c r="F13" s="25">
        <f t="shared" si="0"/>
        <v>87852</v>
      </c>
      <c r="G13" s="25">
        <f t="shared" si="0"/>
        <v>7944647</v>
      </c>
      <c r="H13" s="160"/>
      <c r="I13" s="169"/>
      <c r="J13" s="172"/>
      <c r="K13" s="55">
        <v>0.94369999999999898</v>
      </c>
      <c r="L13" s="56">
        <v>0.34783333333333272</v>
      </c>
    </row>
    <row r="14" spans="1:12" ht="15" thickBot="1">
      <c r="A14" s="21" t="s">
        <v>32</v>
      </c>
      <c r="B14" s="22">
        <v>3329</v>
      </c>
      <c r="C14" s="22">
        <v>249429.42</v>
      </c>
      <c r="D14" s="22">
        <v>0</v>
      </c>
      <c r="E14" s="22">
        <v>0</v>
      </c>
      <c r="F14" s="26">
        <f t="shared" si="0"/>
        <v>3329</v>
      </c>
      <c r="G14" s="26">
        <f t="shared" si="0"/>
        <v>249429.42</v>
      </c>
      <c r="H14" s="161"/>
      <c r="I14" s="170"/>
      <c r="J14" s="173"/>
      <c r="K14" s="57">
        <v>1.0535000000000001</v>
      </c>
      <c r="L14" s="58">
        <v>0.504</v>
      </c>
    </row>
    <row r="15" spans="1:12">
      <c r="A15" s="37" t="s">
        <v>34</v>
      </c>
      <c r="B15" s="38">
        <v>102803</v>
      </c>
      <c r="C15" s="38">
        <v>18270183.404252</v>
      </c>
      <c r="D15" s="38">
        <v>11784</v>
      </c>
      <c r="E15" s="38">
        <v>4166234.4708490749</v>
      </c>
      <c r="F15" s="40">
        <f t="shared" si="0"/>
        <v>114587</v>
      </c>
      <c r="G15" s="40">
        <f t="shared" si="0"/>
        <v>22436417.875101075</v>
      </c>
      <c r="H15" s="159">
        <f>G15/G2</f>
        <v>8.3747338086822873E-2</v>
      </c>
      <c r="I15" s="168">
        <f>F15/F2</f>
        <v>6.716689996037524E-2</v>
      </c>
      <c r="J15" s="171">
        <f>E15/G15</f>
        <v>0.18569071471398177</v>
      </c>
      <c r="K15" s="59"/>
      <c r="L15" s="60"/>
    </row>
    <row r="16" spans="1:12">
      <c r="A16" s="18" t="s">
        <v>28</v>
      </c>
      <c r="B16" s="19">
        <v>3987</v>
      </c>
      <c r="C16" s="19">
        <v>932961</v>
      </c>
      <c r="D16" s="19">
        <v>649</v>
      </c>
      <c r="E16" s="19">
        <v>248749</v>
      </c>
      <c r="F16" s="25">
        <f t="shared" si="0"/>
        <v>4636</v>
      </c>
      <c r="G16" s="25">
        <f t="shared" si="0"/>
        <v>1181710</v>
      </c>
      <c r="H16" s="160"/>
      <c r="I16" s="169"/>
      <c r="J16" s="172"/>
      <c r="K16" s="55">
        <v>0.84260000000000002</v>
      </c>
      <c r="L16" s="56">
        <v>0.161</v>
      </c>
    </row>
    <row r="17" spans="1:12">
      <c r="A17" s="18" t="s">
        <v>29</v>
      </c>
      <c r="B17" s="19">
        <v>43715</v>
      </c>
      <c r="C17" s="19">
        <v>7288327</v>
      </c>
      <c r="D17" s="19">
        <v>4993</v>
      </c>
      <c r="E17" s="19">
        <v>1094761.8</v>
      </c>
      <c r="F17" s="25">
        <f t="shared" si="0"/>
        <v>48708</v>
      </c>
      <c r="G17" s="25">
        <f t="shared" si="0"/>
        <v>8383088.7999999998</v>
      </c>
      <c r="H17" s="160"/>
      <c r="I17" s="169"/>
      <c r="J17" s="172"/>
      <c r="K17" s="55">
        <v>0.88392499999999918</v>
      </c>
      <c r="L17" s="56">
        <v>0.17465</v>
      </c>
    </row>
    <row r="18" spans="1:12">
      <c r="A18" s="18" t="s">
        <v>30</v>
      </c>
      <c r="B18" s="19">
        <v>3816</v>
      </c>
      <c r="C18" s="19">
        <v>727423.41425200272</v>
      </c>
      <c r="D18" s="19">
        <v>218</v>
      </c>
      <c r="E18" s="19">
        <v>86322.640849074902</v>
      </c>
      <c r="F18" s="25">
        <f t="shared" si="0"/>
        <v>4034</v>
      </c>
      <c r="G18" s="25">
        <f t="shared" si="0"/>
        <v>813746.05510107765</v>
      </c>
      <c r="H18" s="160"/>
      <c r="I18" s="169"/>
      <c r="J18" s="172"/>
      <c r="K18" s="55">
        <v>0.96830000000000005</v>
      </c>
      <c r="L18" s="56">
        <v>0.2988999999999995</v>
      </c>
    </row>
    <row r="19" spans="1:12">
      <c r="A19" s="18" t="s">
        <v>31</v>
      </c>
      <c r="B19" s="19">
        <v>49936</v>
      </c>
      <c r="C19" s="19">
        <v>9103308</v>
      </c>
      <c r="D19" s="19">
        <v>5813</v>
      </c>
      <c r="E19" s="19">
        <v>2695980</v>
      </c>
      <c r="F19" s="25">
        <f t="shared" si="0"/>
        <v>55749</v>
      </c>
      <c r="G19" s="25">
        <f t="shared" si="0"/>
        <v>11799288</v>
      </c>
      <c r="H19" s="160"/>
      <c r="I19" s="169"/>
      <c r="J19" s="172"/>
      <c r="K19" s="55">
        <v>0.94369999999999898</v>
      </c>
      <c r="L19" s="56">
        <v>0.18153333333333332</v>
      </c>
    </row>
    <row r="20" spans="1:12" ht="15" thickBot="1">
      <c r="A20" s="21" t="s">
        <v>32</v>
      </c>
      <c r="B20" s="22">
        <v>1349</v>
      </c>
      <c r="C20" s="22">
        <v>218163.98999999891</v>
      </c>
      <c r="D20" s="22">
        <v>111</v>
      </c>
      <c r="E20" s="22">
        <v>40421.03</v>
      </c>
      <c r="F20" s="26">
        <f t="shared" si="0"/>
        <v>1460</v>
      </c>
      <c r="G20" s="26">
        <f t="shared" si="0"/>
        <v>258585.01999999891</v>
      </c>
      <c r="H20" s="161"/>
      <c r="I20" s="170"/>
      <c r="J20" s="173"/>
      <c r="K20" s="57">
        <v>1.0535000000000001</v>
      </c>
      <c r="L20" s="58">
        <v>0.37609999999999899</v>
      </c>
    </row>
    <row r="21" spans="1:12">
      <c r="A21" s="37" t="s">
        <v>35</v>
      </c>
      <c r="B21" s="38">
        <v>17269</v>
      </c>
      <c r="C21" s="38">
        <v>18105952.964130212</v>
      </c>
      <c r="D21" s="38">
        <v>7634</v>
      </c>
      <c r="E21" s="38">
        <v>11973577.950009948</v>
      </c>
      <c r="F21" s="40">
        <f t="shared" si="0"/>
        <v>24903</v>
      </c>
      <c r="G21" s="40">
        <f t="shared" si="0"/>
        <v>30079530.914140157</v>
      </c>
      <c r="H21" s="159">
        <f>G21/G2</f>
        <v>0.11227641858797335</v>
      </c>
      <c r="I21" s="168">
        <f>F21/F2</f>
        <v>1.4597269408512524E-2</v>
      </c>
      <c r="J21" s="171">
        <f>E21/G21</f>
        <v>0.39806398524590225</v>
      </c>
      <c r="K21" s="59"/>
      <c r="L21" s="60"/>
    </row>
    <row r="22" spans="1:12">
      <c r="A22" s="18" t="s">
        <v>28</v>
      </c>
      <c r="B22" s="19">
        <v>297</v>
      </c>
      <c r="C22" s="19">
        <v>602553</v>
      </c>
      <c r="D22" s="19">
        <v>292</v>
      </c>
      <c r="E22" s="19">
        <v>736600</v>
      </c>
      <c r="F22" s="25">
        <f t="shared" si="0"/>
        <v>589</v>
      </c>
      <c r="G22" s="25">
        <f t="shared" si="0"/>
        <v>1339153</v>
      </c>
      <c r="H22" s="160"/>
      <c r="I22" s="169"/>
      <c r="J22" s="172"/>
      <c r="K22" s="55">
        <v>0.84260000000000002</v>
      </c>
      <c r="L22" s="56">
        <v>0.13400000000000001</v>
      </c>
    </row>
    <row r="23" spans="1:12">
      <c r="A23" s="18" t="s">
        <v>29</v>
      </c>
      <c r="B23" s="19">
        <v>6596</v>
      </c>
      <c r="C23" s="19">
        <v>10040290.999999991</v>
      </c>
      <c r="D23" s="19">
        <v>3671</v>
      </c>
      <c r="E23" s="19">
        <v>5446074.0999999996</v>
      </c>
      <c r="F23" s="25">
        <f t="shared" si="0"/>
        <v>10267</v>
      </c>
      <c r="G23" s="25">
        <f t="shared" si="0"/>
        <v>15486365.09999999</v>
      </c>
      <c r="H23" s="160"/>
      <c r="I23" s="169"/>
      <c r="J23" s="172"/>
      <c r="K23" s="55">
        <v>0.88392499999999918</v>
      </c>
      <c r="L23" s="56">
        <v>0.13439999999999899</v>
      </c>
    </row>
    <row r="24" spans="1:12">
      <c r="A24" s="18" t="s">
        <v>30</v>
      </c>
      <c r="B24" s="19">
        <v>350</v>
      </c>
      <c r="C24" s="19">
        <v>807742.36413021898</v>
      </c>
      <c r="D24" s="19">
        <v>213</v>
      </c>
      <c r="E24" s="19">
        <v>676038.67000994796</v>
      </c>
      <c r="F24" s="25">
        <f t="shared" si="0"/>
        <v>563</v>
      </c>
      <c r="G24" s="25">
        <f t="shared" si="0"/>
        <v>1483781.0341401668</v>
      </c>
      <c r="H24" s="160"/>
      <c r="I24" s="169"/>
      <c r="J24" s="172"/>
      <c r="K24" s="55">
        <v>0.96830000000000005</v>
      </c>
      <c r="L24" s="56">
        <v>0.2988999999999995</v>
      </c>
    </row>
    <row r="25" spans="1:12">
      <c r="A25" s="18" t="s">
        <v>31</v>
      </c>
      <c r="B25" s="19">
        <v>9862</v>
      </c>
      <c r="C25" s="19">
        <v>6394449</v>
      </c>
      <c r="D25" s="19">
        <v>3371</v>
      </c>
      <c r="E25" s="19">
        <v>4872094</v>
      </c>
      <c r="F25" s="25">
        <f t="shared" si="0"/>
        <v>13233</v>
      </c>
      <c r="G25" s="25">
        <f t="shared" si="0"/>
        <v>11266543</v>
      </c>
      <c r="H25" s="160"/>
      <c r="I25" s="169"/>
      <c r="J25" s="172"/>
      <c r="K25" s="55">
        <v>0.94369999999999898</v>
      </c>
      <c r="L25" s="56">
        <v>0.17103333333333334</v>
      </c>
    </row>
    <row r="26" spans="1:12" ht="15" thickBot="1">
      <c r="A26" s="21" t="s">
        <v>32</v>
      </c>
      <c r="B26" s="22">
        <v>164</v>
      </c>
      <c r="C26" s="22">
        <v>260917.59999999992</v>
      </c>
      <c r="D26" s="22">
        <v>87</v>
      </c>
      <c r="E26" s="22">
        <v>242771.18000000002</v>
      </c>
      <c r="F26" s="26">
        <f t="shared" si="0"/>
        <v>251</v>
      </c>
      <c r="G26" s="26">
        <f t="shared" si="0"/>
        <v>503688.77999999991</v>
      </c>
      <c r="H26" s="161"/>
      <c r="I26" s="170"/>
      <c r="J26" s="173"/>
      <c r="K26" s="57">
        <v>1.0535000000000001</v>
      </c>
      <c r="L26" s="58">
        <v>0.23200000000000001</v>
      </c>
    </row>
    <row r="27" spans="1:12">
      <c r="A27" s="37" t="s">
        <v>36</v>
      </c>
      <c r="B27" s="38">
        <v>5878</v>
      </c>
      <c r="C27" s="38">
        <v>29879605.806344312</v>
      </c>
      <c r="D27" s="38">
        <v>5021</v>
      </c>
      <c r="E27" s="38">
        <v>56791998.074706189</v>
      </c>
      <c r="F27" s="40">
        <f>B27+D27</f>
        <v>10899</v>
      </c>
      <c r="G27" s="40">
        <f>C27+E27</f>
        <v>86671603.881050497</v>
      </c>
      <c r="H27" s="159">
        <f>G27/G2</f>
        <v>0.32351492796934839</v>
      </c>
      <c r="I27" s="174">
        <f>F27/F2</f>
        <v>6.3886133912933385E-3</v>
      </c>
      <c r="J27" s="177">
        <f>E27/G27</f>
        <v>0.65525495700585445</v>
      </c>
      <c r="K27" s="59"/>
      <c r="L27" s="60"/>
    </row>
    <row r="28" spans="1:12">
      <c r="A28" s="18" t="s">
        <v>28</v>
      </c>
      <c r="B28" s="147">
        <v>21</v>
      </c>
      <c r="C28" s="147">
        <v>364903</v>
      </c>
      <c r="D28" s="147">
        <v>93</v>
      </c>
      <c r="E28" s="147">
        <v>4622677</v>
      </c>
      <c r="F28" s="25">
        <f>B28+D28</f>
        <v>114</v>
      </c>
      <c r="G28" s="25">
        <f>C28+E28</f>
        <v>4987580</v>
      </c>
      <c r="H28" s="160"/>
      <c r="I28" s="175"/>
      <c r="J28" s="178"/>
      <c r="K28" s="55">
        <v>0.84260000000000002</v>
      </c>
      <c r="L28" s="56">
        <v>8.3533333333333348E-2</v>
      </c>
    </row>
    <row r="29" spans="1:12">
      <c r="A29" s="18" t="s">
        <v>29</v>
      </c>
      <c r="B29" s="147">
        <v>388</v>
      </c>
      <c r="C29" s="147">
        <v>7591635</v>
      </c>
      <c r="D29" s="147">
        <v>846</v>
      </c>
      <c r="E29" s="147">
        <v>10226248.6</v>
      </c>
      <c r="F29" s="25">
        <f t="shared" ref="F29:G32" si="1">B29+D29</f>
        <v>1234</v>
      </c>
      <c r="G29" s="25">
        <f t="shared" si="1"/>
        <v>17817883.600000001</v>
      </c>
      <c r="H29" s="160"/>
      <c r="I29" s="175"/>
      <c r="J29" s="178"/>
      <c r="K29" s="55">
        <v>0.90159999999999929</v>
      </c>
      <c r="L29" s="56">
        <v>0.10709999999999997</v>
      </c>
    </row>
    <row r="30" spans="1:12">
      <c r="A30" s="18" t="s">
        <v>30</v>
      </c>
      <c r="B30" s="147">
        <v>6</v>
      </c>
      <c r="C30" s="147">
        <v>88590.186344310001</v>
      </c>
      <c r="D30" s="147">
        <v>13</v>
      </c>
      <c r="E30" s="147">
        <v>500804.16470618697</v>
      </c>
      <c r="F30" s="25">
        <f t="shared" si="1"/>
        <v>19</v>
      </c>
      <c r="G30" s="25">
        <f t="shared" si="1"/>
        <v>589394.35105049703</v>
      </c>
      <c r="H30" s="160"/>
      <c r="I30" s="175"/>
      <c r="J30" s="178"/>
      <c r="K30" s="55">
        <v>0.96830000000000005</v>
      </c>
      <c r="L30" s="56">
        <v>0.2988999999999995</v>
      </c>
    </row>
    <row r="31" spans="1:12">
      <c r="A31" s="18" t="s">
        <v>31</v>
      </c>
      <c r="B31" s="147">
        <v>5454</v>
      </c>
      <c r="C31" s="147">
        <v>21688429</v>
      </c>
      <c r="D31" s="147">
        <v>4052</v>
      </c>
      <c r="E31" s="147">
        <v>40553392</v>
      </c>
      <c r="F31" s="25">
        <f t="shared" si="1"/>
        <v>9506</v>
      </c>
      <c r="G31" s="25">
        <f t="shared" si="1"/>
        <v>62241821</v>
      </c>
      <c r="H31" s="160"/>
      <c r="I31" s="175"/>
      <c r="J31" s="178"/>
      <c r="K31" s="55">
        <v>0.85299999999999898</v>
      </c>
      <c r="L31" s="56">
        <v>0.15899999999999925</v>
      </c>
    </row>
    <row r="32" spans="1:12" ht="15" thickBot="1">
      <c r="A32" s="21" t="s">
        <v>32</v>
      </c>
      <c r="B32" s="22">
        <v>9</v>
      </c>
      <c r="C32" s="22">
        <v>146048.61999999991</v>
      </c>
      <c r="D32" s="22">
        <v>17</v>
      </c>
      <c r="E32" s="22">
        <v>888876.31</v>
      </c>
      <c r="F32" s="26">
        <f t="shared" si="1"/>
        <v>26</v>
      </c>
      <c r="G32" s="26">
        <f t="shared" si="1"/>
        <v>1034924.9299999999</v>
      </c>
      <c r="H32" s="161"/>
      <c r="I32" s="176"/>
      <c r="J32" s="179"/>
      <c r="K32" s="57">
        <v>1.0535000000000001</v>
      </c>
      <c r="L32" s="58">
        <v>0.1835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5456B-41EF-46A8-BD58-FE523B3E9FAC}">
  <sheetPr>
    <tabColor rgb="FFFFFF00"/>
  </sheetPr>
  <dimension ref="A1:L32"/>
  <sheetViews>
    <sheetView zoomScaleNormal="100" workbookViewId="0">
      <selection activeCell="H15" sqref="H15:H20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28">
        <v>2022</v>
      </c>
      <c r="B1" s="151" t="s">
        <v>14</v>
      </c>
      <c r="C1" s="30" t="s">
        <v>15</v>
      </c>
      <c r="D1" s="31" t="s">
        <v>16</v>
      </c>
      <c r="E1" s="32" t="s">
        <v>17</v>
      </c>
      <c r="F1" s="33" t="s">
        <v>18</v>
      </c>
      <c r="G1" s="34" t="s">
        <v>19</v>
      </c>
      <c r="H1" s="35" t="s">
        <v>20</v>
      </c>
      <c r="I1" s="35" t="s">
        <v>21</v>
      </c>
      <c r="J1" s="36" t="s">
        <v>22</v>
      </c>
      <c r="K1" s="61" t="s">
        <v>23</v>
      </c>
      <c r="L1" s="61" t="s">
        <v>24</v>
      </c>
    </row>
    <row r="2" spans="1:12" ht="15" thickBot="1">
      <c r="A2" s="10" t="s">
        <v>40</v>
      </c>
      <c r="B2" s="11">
        <v>1650605</v>
      </c>
      <c r="C2" s="11">
        <v>116554091.38836262</v>
      </c>
      <c r="D2" s="11">
        <v>44425</v>
      </c>
      <c r="E2" s="11">
        <v>57281595.505623996</v>
      </c>
      <c r="F2" s="12">
        <f>B2+D2</f>
        <v>1695030</v>
      </c>
      <c r="G2" s="12">
        <f>C2+E2</f>
        <v>173835686.89398661</v>
      </c>
      <c r="H2" s="13">
        <f>SUM(H3:H32)</f>
        <v>1</v>
      </c>
      <c r="I2" s="14">
        <f>SUM(I3:I32)</f>
        <v>0.99999823011982092</v>
      </c>
      <c r="J2" s="14">
        <f>E2/G2</f>
        <v>0.32951574287825652</v>
      </c>
      <c r="K2" s="157" t="s">
        <v>26</v>
      </c>
      <c r="L2" s="158"/>
    </row>
    <row r="3" spans="1:12">
      <c r="A3" s="37" t="s">
        <v>27</v>
      </c>
      <c r="B3" s="38">
        <v>1334705</v>
      </c>
      <c r="C3" s="38">
        <v>65521165.599658601</v>
      </c>
      <c r="D3" s="38">
        <v>16895</v>
      </c>
      <c r="E3" s="38">
        <v>981123.74416799995</v>
      </c>
      <c r="F3" s="39">
        <f>B3+D3</f>
        <v>1351600</v>
      </c>
      <c r="G3" s="39">
        <f>C3+E3</f>
        <v>66502289.343826599</v>
      </c>
      <c r="H3" s="159">
        <f>G3/G$2</f>
        <v>0.38255832580788146</v>
      </c>
      <c r="I3" s="162">
        <f>F3/F2</f>
        <v>0.79739001669586973</v>
      </c>
      <c r="J3" s="165">
        <f>E3/G3</f>
        <v>1.4753232615729153E-2</v>
      </c>
      <c r="K3" s="53"/>
      <c r="L3" s="54"/>
    </row>
    <row r="4" spans="1:12">
      <c r="A4" s="18" t="s">
        <v>28</v>
      </c>
      <c r="B4" s="19">
        <v>28699</v>
      </c>
      <c r="C4" s="19">
        <v>1597873</v>
      </c>
      <c r="D4" s="19">
        <v>72</v>
      </c>
      <c r="E4" s="19">
        <v>8934</v>
      </c>
      <c r="F4" s="20">
        <f>B4+D4</f>
        <v>28771</v>
      </c>
      <c r="G4" s="20">
        <f t="shared" ref="F4:G26" si="0">C4+E4</f>
        <v>1606807</v>
      </c>
      <c r="H4" s="160"/>
      <c r="I4" s="163"/>
      <c r="J4" s="166"/>
      <c r="K4" s="55">
        <v>0.56499999999999895</v>
      </c>
      <c r="L4" s="56">
        <v>0.41289999999999899</v>
      </c>
    </row>
    <row r="5" spans="1:12">
      <c r="A5" s="18" t="s">
        <v>29</v>
      </c>
      <c r="B5" s="19">
        <v>494152</v>
      </c>
      <c r="C5" s="19">
        <v>24313100.999999899</v>
      </c>
      <c r="D5" s="19">
        <v>2821</v>
      </c>
      <c r="E5" s="19">
        <v>155559.1</v>
      </c>
      <c r="F5" s="20">
        <f t="shared" si="0"/>
        <v>496973</v>
      </c>
      <c r="G5" s="20">
        <f t="shared" si="0"/>
        <v>24468660.099999901</v>
      </c>
      <c r="H5" s="160"/>
      <c r="I5" s="163"/>
      <c r="J5" s="166"/>
      <c r="K5" s="55">
        <v>0.78484999999999949</v>
      </c>
      <c r="L5" s="56">
        <v>0.38219999999999898</v>
      </c>
    </row>
    <row r="6" spans="1:12">
      <c r="A6" s="18" t="s">
        <v>30</v>
      </c>
      <c r="B6" s="19">
        <v>44380</v>
      </c>
      <c r="C6" s="19">
        <v>1998462.749658695</v>
      </c>
      <c r="D6" s="19">
        <v>239</v>
      </c>
      <c r="E6" s="19">
        <v>14308.524168</v>
      </c>
      <c r="F6" s="20">
        <f t="shared" si="0"/>
        <v>44619</v>
      </c>
      <c r="G6" s="20">
        <f t="shared" si="0"/>
        <v>2012771.273826695</v>
      </c>
      <c r="H6" s="160"/>
      <c r="I6" s="163"/>
      <c r="J6" s="166"/>
      <c r="K6" s="55">
        <v>0.52249999999999897</v>
      </c>
      <c r="L6" s="56">
        <v>0.62170000000000003</v>
      </c>
    </row>
    <row r="7" spans="1:12">
      <c r="A7" s="18" t="s">
        <v>31</v>
      </c>
      <c r="B7" s="19">
        <v>756414</v>
      </c>
      <c r="C7" s="19">
        <v>37162500</v>
      </c>
      <c r="D7" s="19">
        <v>13755</v>
      </c>
      <c r="E7" s="19">
        <v>801472</v>
      </c>
      <c r="F7" s="20">
        <f t="shared" si="0"/>
        <v>770169</v>
      </c>
      <c r="G7" s="20">
        <f t="shared" si="0"/>
        <v>37963972</v>
      </c>
      <c r="H7" s="160"/>
      <c r="I7" s="163"/>
      <c r="J7" s="166"/>
      <c r="K7" s="55">
        <v>0.78749999999999887</v>
      </c>
      <c r="L7" s="56">
        <v>0.34876666666666667</v>
      </c>
    </row>
    <row r="8" spans="1:12" ht="15" thickBot="1">
      <c r="A8" s="21" t="s">
        <v>32</v>
      </c>
      <c r="B8" s="22">
        <v>11060</v>
      </c>
      <c r="C8" s="22">
        <v>449228.85</v>
      </c>
      <c r="D8" s="22">
        <v>8</v>
      </c>
      <c r="E8" s="22">
        <v>850.12</v>
      </c>
      <c r="F8" s="23">
        <f t="shared" si="0"/>
        <v>11068</v>
      </c>
      <c r="G8" s="23">
        <f t="shared" si="0"/>
        <v>450078.97</v>
      </c>
      <c r="H8" s="161"/>
      <c r="I8" s="164"/>
      <c r="J8" s="167"/>
      <c r="K8" s="57">
        <v>0.80959999999999943</v>
      </c>
      <c r="L8" s="58">
        <v>0.54790000000000005</v>
      </c>
    </row>
    <row r="9" spans="1:12">
      <c r="A9" s="37" t="s">
        <v>33</v>
      </c>
      <c r="B9" s="38">
        <v>191236</v>
      </c>
      <c r="C9" s="38">
        <v>10511486.775584346</v>
      </c>
      <c r="D9" s="38">
        <v>3383</v>
      </c>
      <c r="E9" s="38">
        <v>185828</v>
      </c>
      <c r="F9" s="40">
        <f t="shared" si="0"/>
        <v>194619</v>
      </c>
      <c r="G9" s="40">
        <f t="shared" si="0"/>
        <v>10697314.775584346</v>
      </c>
      <c r="H9" s="159">
        <f>G9/G2</f>
        <v>6.1536931608916899E-2</v>
      </c>
      <c r="I9" s="168">
        <f>F9/F2</f>
        <v>0.11481743685952461</v>
      </c>
      <c r="J9" s="171">
        <f>E9/G9</f>
        <v>1.7371462268656018E-2</v>
      </c>
      <c r="K9" s="59"/>
      <c r="L9" s="60"/>
    </row>
    <row r="10" spans="1:12">
      <c r="A10" s="18" t="s">
        <v>28</v>
      </c>
      <c r="B10" s="19">
        <v>6629</v>
      </c>
      <c r="C10" s="19">
        <v>359078</v>
      </c>
      <c r="D10" s="19">
        <v>0</v>
      </c>
      <c r="E10" s="19">
        <v>0</v>
      </c>
      <c r="F10" s="25">
        <f t="shared" si="0"/>
        <v>6629</v>
      </c>
      <c r="G10" s="25">
        <f t="shared" si="0"/>
        <v>359078</v>
      </c>
      <c r="H10" s="160"/>
      <c r="I10" s="169"/>
      <c r="J10" s="172"/>
      <c r="K10" s="55">
        <v>0.56499999999999895</v>
      </c>
      <c r="L10" s="56">
        <v>0.41289999999999899</v>
      </c>
    </row>
    <row r="11" spans="1:12">
      <c r="A11" s="18" t="s">
        <v>29</v>
      </c>
      <c r="B11" s="19">
        <v>82383</v>
      </c>
      <c r="C11" s="19">
        <v>4398050.9999999907</v>
      </c>
      <c r="D11" s="19">
        <v>672</v>
      </c>
      <c r="E11" s="19">
        <v>34354</v>
      </c>
      <c r="F11" s="25">
        <f t="shared" si="0"/>
        <v>83055</v>
      </c>
      <c r="G11" s="25">
        <f t="shared" si="0"/>
        <v>4432404.9999999907</v>
      </c>
      <c r="H11" s="160"/>
      <c r="I11" s="169"/>
      <c r="J11" s="172"/>
      <c r="K11" s="55">
        <v>0.78484999999999949</v>
      </c>
      <c r="L11" s="56">
        <v>0.38219999999999898</v>
      </c>
    </row>
    <row r="12" spans="1:12">
      <c r="A12" s="18" t="s">
        <v>30</v>
      </c>
      <c r="B12" s="19">
        <v>11603</v>
      </c>
      <c r="C12" s="19">
        <v>506415.5855843543</v>
      </c>
      <c r="D12" s="19">
        <v>0</v>
      </c>
      <c r="E12" s="19">
        <v>0</v>
      </c>
      <c r="F12" s="25">
        <f t="shared" si="0"/>
        <v>11603</v>
      </c>
      <c r="G12" s="25">
        <f t="shared" si="0"/>
        <v>506415.5855843543</v>
      </c>
      <c r="H12" s="160"/>
      <c r="I12" s="169"/>
      <c r="J12" s="172"/>
      <c r="K12" s="55">
        <v>0.52249999999999897</v>
      </c>
      <c r="L12" s="56">
        <v>0.62170000000000003</v>
      </c>
    </row>
    <row r="13" spans="1:12">
      <c r="A13" s="18" t="s">
        <v>31</v>
      </c>
      <c r="B13" s="19">
        <v>87156</v>
      </c>
      <c r="C13" s="19">
        <v>5064068</v>
      </c>
      <c r="D13" s="19">
        <v>2711</v>
      </c>
      <c r="E13" s="19">
        <v>151474</v>
      </c>
      <c r="F13" s="25">
        <f t="shared" si="0"/>
        <v>89867</v>
      </c>
      <c r="G13" s="25">
        <f t="shared" si="0"/>
        <v>5215542</v>
      </c>
      <c r="H13" s="160"/>
      <c r="I13" s="169"/>
      <c r="J13" s="172"/>
      <c r="K13" s="55">
        <v>0.78749999999999887</v>
      </c>
      <c r="L13" s="56">
        <v>0.34876666666666667</v>
      </c>
    </row>
    <row r="14" spans="1:12" ht="15" thickBot="1">
      <c r="A14" s="21" t="s">
        <v>32</v>
      </c>
      <c r="B14" s="22">
        <v>3465</v>
      </c>
      <c r="C14" s="22">
        <v>183874.19</v>
      </c>
      <c r="D14" s="22">
        <v>0</v>
      </c>
      <c r="E14" s="22">
        <v>0</v>
      </c>
      <c r="F14" s="26">
        <f t="shared" si="0"/>
        <v>3465</v>
      </c>
      <c r="G14" s="26">
        <f t="shared" si="0"/>
        <v>183874.19</v>
      </c>
      <c r="H14" s="161"/>
      <c r="I14" s="170"/>
      <c r="J14" s="173"/>
      <c r="K14" s="57">
        <v>0.80959999999999943</v>
      </c>
      <c r="L14" s="58">
        <v>0.54790000000000005</v>
      </c>
    </row>
    <row r="15" spans="1:12">
      <c r="A15" s="37" t="s">
        <v>34</v>
      </c>
      <c r="B15" s="38">
        <v>101639</v>
      </c>
      <c r="C15" s="38">
        <v>10401129.276423365</v>
      </c>
      <c r="D15" s="38">
        <v>11721</v>
      </c>
      <c r="E15" s="38">
        <v>2732317.458176</v>
      </c>
      <c r="F15" s="40">
        <f t="shared" si="0"/>
        <v>113360</v>
      </c>
      <c r="G15" s="40">
        <f t="shared" si="0"/>
        <v>13133446.734599365</v>
      </c>
      <c r="H15" s="159">
        <f>G15/G2</f>
        <v>7.5550923802019859E-2</v>
      </c>
      <c r="I15" s="168">
        <f>F15/F2</f>
        <v>6.6877872368040686E-2</v>
      </c>
      <c r="J15" s="171">
        <f>E15/G15</f>
        <v>0.20804268014259009</v>
      </c>
      <c r="K15" s="59"/>
      <c r="L15" s="60"/>
    </row>
    <row r="16" spans="1:12">
      <c r="A16" s="18" t="s">
        <v>28</v>
      </c>
      <c r="B16" s="19">
        <v>3899</v>
      </c>
      <c r="C16" s="19">
        <v>450323</v>
      </c>
      <c r="D16" s="19">
        <v>619</v>
      </c>
      <c r="E16" s="19">
        <v>128941</v>
      </c>
      <c r="F16" s="25">
        <f t="shared" si="0"/>
        <v>4518</v>
      </c>
      <c r="G16" s="25">
        <f t="shared" si="0"/>
        <v>579264</v>
      </c>
      <c r="H16" s="160"/>
      <c r="I16" s="169"/>
      <c r="J16" s="172"/>
      <c r="K16" s="55">
        <v>0.56499999999999895</v>
      </c>
      <c r="L16" s="56">
        <v>0.22650000000000001</v>
      </c>
    </row>
    <row r="17" spans="1:12">
      <c r="A17" s="18" t="s">
        <v>29</v>
      </c>
      <c r="B17" s="19">
        <v>43735</v>
      </c>
      <c r="C17" s="19">
        <v>4308930.9999999898</v>
      </c>
      <c r="D17" s="19">
        <v>5001</v>
      </c>
      <c r="E17" s="19">
        <v>722787.8</v>
      </c>
      <c r="F17" s="25">
        <f t="shared" si="0"/>
        <v>48736</v>
      </c>
      <c r="G17" s="25">
        <f t="shared" si="0"/>
        <v>5031718.7999999896</v>
      </c>
      <c r="H17" s="160"/>
      <c r="I17" s="169"/>
      <c r="J17" s="172"/>
      <c r="K17" s="55">
        <v>0.78484999999999949</v>
      </c>
      <c r="L17" s="56">
        <v>0.19694999999999951</v>
      </c>
    </row>
    <row r="18" spans="1:12">
      <c r="A18" s="18" t="s">
        <v>30</v>
      </c>
      <c r="B18" s="19">
        <v>3810</v>
      </c>
      <c r="C18" s="19">
        <v>342743.87642337452</v>
      </c>
      <c r="D18" s="19">
        <v>217</v>
      </c>
      <c r="E18" s="19">
        <v>42642.568175999884</v>
      </c>
      <c r="F18" s="25">
        <f t="shared" si="0"/>
        <v>4027</v>
      </c>
      <c r="G18" s="25">
        <f t="shared" si="0"/>
        <v>385386.44459937443</v>
      </c>
      <c r="H18" s="160"/>
      <c r="I18" s="169"/>
      <c r="J18" s="172"/>
      <c r="K18" s="55">
        <v>0.52249999999999897</v>
      </c>
      <c r="L18" s="56">
        <v>0.3251</v>
      </c>
    </row>
    <row r="19" spans="1:12">
      <c r="A19" s="18" t="s">
        <v>31</v>
      </c>
      <c r="B19" s="19">
        <v>48854</v>
      </c>
      <c r="C19" s="19">
        <v>5183311</v>
      </c>
      <c r="D19" s="19">
        <v>5773</v>
      </c>
      <c r="E19" s="19">
        <v>1811116</v>
      </c>
      <c r="F19" s="25">
        <f t="shared" si="0"/>
        <v>54627</v>
      </c>
      <c r="G19" s="25">
        <f t="shared" si="0"/>
        <v>6994427</v>
      </c>
      <c r="H19" s="160"/>
      <c r="I19" s="169"/>
      <c r="J19" s="172"/>
      <c r="K19" s="55">
        <v>0.78749999999999887</v>
      </c>
      <c r="L19" s="56">
        <v>0.17959999999999898</v>
      </c>
    </row>
    <row r="20" spans="1:12" ht="15" thickBot="1">
      <c r="A20" s="21" t="s">
        <v>32</v>
      </c>
      <c r="B20" s="22">
        <v>1341</v>
      </c>
      <c r="C20" s="22">
        <v>115820.39999999991</v>
      </c>
      <c r="D20" s="22">
        <v>111</v>
      </c>
      <c r="E20" s="22">
        <v>26830.089999999891</v>
      </c>
      <c r="F20" s="26">
        <f t="shared" si="0"/>
        <v>1452</v>
      </c>
      <c r="G20" s="26">
        <f t="shared" si="0"/>
        <v>142650.48999999979</v>
      </c>
      <c r="H20" s="161"/>
      <c r="I20" s="170"/>
      <c r="J20" s="173"/>
      <c r="K20" s="57">
        <v>0.80959999999999943</v>
      </c>
      <c r="L20" s="58">
        <v>0.40789999999999899</v>
      </c>
    </row>
    <row r="21" spans="1:12">
      <c r="A21" s="37" t="s">
        <v>35</v>
      </c>
      <c r="B21" s="38">
        <v>17167</v>
      </c>
      <c r="C21" s="38">
        <v>11570705.655520298</v>
      </c>
      <c r="D21" s="38">
        <v>7467</v>
      </c>
      <c r="E21" s="38">
        <v>7903255.8843679996</v>
      </c>
      <c r="F21" s="40">
        <f t="shared" si="0"/>
        <v>24634</v>
      </c>
      <c r="G21" s="40">
        <f t="shared" si="0"/>
        <v>19473961.539888296</v>
      </c>
      <c r="H21" s="159">
        <f>G21/G2</f>
        <v>0.11202510766252764</v>
      </c>
      <c r="I21" s="168">
        <f>F21/F2</f>
        <v>1.4533076110747303E-2</v>
      </c>
      <c r="J21" s="171">
        <f>E21/G21</f>
        <v>0.40583709011542668</v>
      </c>
      <c r="K21" s="59"/>
      <c r="L21" s="60"/>
    </row>
    <row r="22" spans="1:12">
      <c r="A22" s="18" t="s">
        <v>28</v>
      </c>
      <c r="B22" s="19">
        <v>225</v>
      </c>
      <c r="C22" s="19">
        <v>255030</v>
      </c>
      <c r="D22" s="19">
        <v>178</v>
      </c>
      <c r="E22" s="19">
        <v>270271</v>
      </c>
      <c r="F22" s="25">
        <f t="shared" si="0"/>
        <v>403</v>
      </c>
      <c r="G22" s="25">
        <f t="shared" si="0"/>
        <v>525301</v>
      </c>
      <c r="H22" s="160"/>
      <c r="I22" s="169"/>
      <c r="J22" s="172"/>
      <c r="K22" s="55">
        <v>0.56499999999999895</v>
      </c>
      <c r="L22" s="56">
        <v>0.1767</v>
      </c>
    </row>
    <row r="23" spans="1:12">
      <c r="A23" s="18" t="s">
        <v>29</v>
      </c>
      <c r="B23" s="19">
        <v>6612</v>
      </c>
      <c r="C23" s="19">
        <v>6338708.9999999898</v>
      </c>
      <c r="D23" s="19">
        <v>3669</v>
      </c>
      <c r="E23" s="19">
        <v>3765016.6</v>
      </c>
      <c r="F23" s="25">
        <f t="shared" si="0"/>
        <v>10281</v>
      </c>
      <c r="G23" s="25">
        <f t="shared" si="0"/>
        <v>10103725.59999999</v>
      </c>
      <c r="H23" s="160"/>
      <c r="I23" s="169"/>
      <c r="J23" s="172"/>
      <c r="K23" s="55">
        <v>0.78484999999999949</v>
      </c>
      <c r="L23" s="56">
        <v>0.15309999999999951</v>
      </c>
    </row>
    <row r="24" spans="1:12">
      <c r="A24" s="18" t="s">
        <v>30</v>
      </c>
      <c r="B24" s="19">
        <v>349</v>
      </c>
      <c r="C24" s="19">
        <v>567593.40752030804</v>
      </c>
      <c r="D24" s="19">
        <v>216</v>
      </c>
      <c r="E24" s="19">
        <v>382903.29436799901</v>
      </c>
      <c r="F24" s="25">
        <f t="shared" si="0"/>
        <v>565</v>
      </c>
      <c r="G24" s="25">
        <f t="shared" si="0"/>
        <v>950496.701888307</v>
      </c>
      <c r="H24" s="160"/>
      <c r="I24" s="169"/>
      <c r="J24" s="172"/>
      <c r="K24" s="55">
        <v>0.52249999999999897</v>
      </c>
      <c r="L24" s="56">
        <v>0.3251</v>
      </c>
    </row>
    <row r="25" spans="1:12">
      <c r="A25" s="18" t="s">
        <v>31</v>
      </c>
      <c r="B25" s="19">
        <v>9817</v>
      </c>
      <c r="C25" s="19">
        <v>4258716</v>
      </c>
      <c r="D25" s="19">
        <v>3317</v>
      </c>
      <c r="E25" s="19">
        <v>3329458</v>
      </c>
      <c r="F25" s="25">
        <f t="shared" si="0"/>
        <v>13134</v>
      </c>
      <c r="G25" s="25">
        <f t="shared" si="0"/>
        <v>7588174</v>
      </c>
      <c r="H25" s="160"/>
      <c r="I25" s="169"/>
      <c r="J25" s="172"/>
      <c r="K25" s="55">
        <v>0.78749999999999887</v>
      </c>
      <c r="L25" s="56">
        <v>0.167366666666666</v>
      </c>
    </row>
    <row r="26" spans="1:12" ht="15" thickBot="1">
      <c r="A26" s="21" t="s">
        <v>32</v>
      </c>
      <c r="B26" s="22">
        <v>164</v>
      </c>
      <c r="C26" s="22">
        <v>150657.24800000002</v>
      </c>
      <c r="D26" s="22">
        <v>87</v>
      </c>
      <c r="E26" s="22">
        <v>155606.99</v>
      </c>
      <c r="F26" s="26">
        <f t="shared" si="0"/>
        <v>251</v>
      </c>
      <c r="G26" s="26">
        <f t="shared" si="0"/>
        <v>306264.23800000001</v>
      </c>
      <c r="H26" s="161"/>
      <c r="I26" s="170"/>
      <c r="J26" s="173"/>
      <c r="K26" s="57">
        <v>0.80959999999999943</v>
      </c>
      <c r="L26" s="58">
        <v>0.24840000000000001</v>
      </c>
    </row>
    <row r="27" spans="1:12">
      <c r="A27" s="37" t="s">
        <v>36</v>
      </c>
      <c r="B27" s="38">
        <v>5855</v>
      </c>
      <c r="C27" s="38">
        <v>18549604.081176002</v>
      </c>
      <c r="D27" s="38">
        <v>4959</v>
      </c>
      <c r="E27" s="38">
        <v>45479070.418912001</v>
      </c>
      <c r="F27" s="40">
        <f>B27+D27</f>
        <v>10814</v>
      </c>
      <c r="G27" s="40">
        <f>C27+E27</f>
        <v>64028674.500088006</v>
      </c>
      <c r="H27" s="159">
        <f>G27/G2</f>
        <v>0.36832871111865412</v>
      </c>
      <c r="I27" s="174">
        <f>F27/F2</f>
        <v>6.3798280856386027E-3</v>
      </c>
      <c r="J27" s="177">
        <f>E27/G27</f>
        <v>0.71029223662672403</v>
      </c>
      <c r="K27" s="59"/>
      <c r="L27" s="60"/>
    </row>
    <row r="28" spans="1:12">
      <c r="A28" s="18" t="s">
        <v>28</v>
      </c>
      <c r="B28" s="147">
        <v>14</v>
      </c>
      <c r="C28" s="147">
        <v>178485</v>
      </c>
      <c r="D28" s="147">
        <v>60</v>
      </c>
      <c r="E28" s="147">
        <v>3745097</v>
      </c>
      <c r="F28" s="25">
        <f>B28+D28</f>
        <v>74</v>
      </c>
      <c r="G28" s="25">
        <f>C28+E28</f>
        <v>3923582</v>
      </c>
      <c r="H28" s="160"/>
      <c r="I28" s="175"/>
      <c r="J28" s="178"/>
      <c r="K28" s="55">
        <v>0.56499999999999895</v>
      </c>
      <c r="L28" s="56">
        <v>9.873333333333334E-2</v>
      </c>
    </row>
    <row r="29" spans="1:12">
      <c r="A29" s="18" t="s">
        <v>29</v>
      </c>
      <c r="B29" s="147">
        <v>391</v>
      </c>
      <c r="C29" s="147">
        <v>6480826.9999999991</v>
      </c>
      <c r="D29" s="147">
        <v>852</v>
      </c>
      <c r="E29" s="147">
        <v>8317663.8999999985</v>
      </c>
      <c r="F29" s="25">
        <f t="shared" ref="F29:G32" si="1">B29+D29</f>
        <v>1243</v>
      </c>
      <c r="G29" s="25">
        <f t="shared" si="1"/>
        <v>14798490.899999999</v>
      </c>
      <c r="H29" s="160"/>
      <c r="I29" s="175"/>
      <c r="J29" s="178"/>
      <c r="K29" s="55">
        <v>0.78809999999999947</v>
      </c>
      <c r="L29" s="56">
        <v>0.11909999999999965</v>
      </c>
    </row>
    <row r="30" spans="1:12">
      <c r="A30" s="18" t="s">
        <v>30</v>
      </c>
      <c r="B30" s="147">
        <v>7</v>
      </c>
      <c r="C30" s="147">
        <v>225810.571176</v>
      </c>
      <c r="D30" s="147">
        <v>13</v>
      </c>
      <c r="E30" s="147">
        <v>400952.08891200001</v>
      </c>
      <c r="F30" s="25">
        <f t="shared" si="1"/>
        <v>20</v>
      </c>
      <c r="G30" s="25">
        <f t="shared" si="1"/>
        <v>626762.660088</v>
      </c>
      <c r="H30" s="160"/>
      <c r="I30" s="175"/>
      <c r="J30" s="178"/>
      <c r="K30" s="55">
        <v>0.52249999999999897</v>
      </c>
      <c r="L30" s="56">
        <v>0.3251</v>
      </c>
    </row>
    <row r="31" spans="1:12">
      <c r="A31" s="18" t="s">
        <v>31</v>
      </c>
      <c r="B31" s="147">
        <v>5434</v>
      </c>
      <c r="C31" s="147">
        <v>11571900</v>
      </c>
      <c r="D31" s="147">
        <v>4017</v>
      </c>
      <c r="E31" s="147">
        <v>32279055</v>
      </c>
      <c r="F31" s="25">
        <f t="shared" si="1"/>
        <v>9451</v>
      </c>
      <c r="G31" s="25">
        <f t="shared" si="1"/>
        <v>43850955</v>
      </c>
      <c r="H31" s="160"/>
      <c r="I31" s="175"/>
      <c r="J31" s="178"/>
      <c r="K31" s="55">
        <v>0.75202499999999894</v>
      </c>
      <c r="L31" s="56">
        <v>0.15417499999999976</v>
      </c>
    </row>
    <row r="32" spans="1:12" ht="15" thickBot="1">
      <c r="A32" s="21" t="s">
        <v>32</v>
      </c>
      <c r="B32" s="22">
        <v>9</v>
      </c>
      <c r="C32" s="22">
        <v>92581.510000000009</v>
      </c>
      <c r="D32" s="22">
        <v>17</v>
      </c>
      <c r="E32" s="22">
        <v>736302.42999999993</v>
      </c>
      <c r="F32" s="26">
        <f t="shared" si="1"/>
        <v>26</v>
      </c>
      <c r="G32" s="26">
        <f t="shared" si="1"/>
        <v>828883.94</v>
      </c>
      <c r="H32" s="161"/>
      <c r="I32" s="176"/>
      <c r="J32" s="179"/>
      <c r="K32" s="57">
        <v>0.80959999999999943</v>
      </c>
      <c r="L32" s="58">
        <v>0.19500000000000001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BEC8A-6588-459B-ADCC-ADCCEEAC3993}">
  <sheetPr>
    <tabColor rgb="FFFFFF00"/>
  </sheetPr>
  <dimension ref="A1:L32"/>
  <sheetViews>
    <sheetView zoomScaleNormal="100" workbookViewId="0">
      <selection activeCell="D24" sqref="D24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28">
        <v>2022</v>
      </c>
      <c r="B1" s="151" t="s">
        <v>14</v>
      </c>
      <c r="C1" s="30" t="s">
        <v>15</v>
      </c>
      <c r="D1" s="31" t="s">
        <v>16</v>
      </c>
      <c r="E1" s="32" t="s">
        <v>17</v>
      </c>
      <c r="F1" s="33" t="s">
        <v>18</v>
      </c>
      <c r="G1" s="34" t="s">
        <v>19</v>
      </c>
      <c r="H1" s="35" t="s">
        <v>20</v>
      </c>
      <c r="I1" s="35" t="s">
        <v>21</v>
      </c>
      <c r="J1" s="36" t="s">
        <v>22</v>
      </c>
      <c r="K1" s="61" t="s">
        <v>23</v>
      </c>
      <c r="L1" s="61" t="s">
        <v>24</v>
      </c>
    </row>
    <row r="2" spans="1:12" ht="15" thickBot="1">
      <c r="A2" s="10" t="s">
        <v>41</v>
      </c>
      <c r="B2" s="11">
        <v>1653097</v>
      </c>
      <c r="C2" s="11">
        <v>59288639.296806015</v>
      </c>
      <c r="D2" s="11">
        <v>44475</v>
      </c>
      <c r="E2" s="11">
        <v>41095423.433384001</v>
      </c>
      <c r="F2" s="12">
        <f>B2+D2</f>
        <v>1697572</v>
      </c>
      <c r="G2" s="12">
        <f>C2+E2</f>
        <v>100384062.73019001</v>
      </c>
      <c r="H2" s="13">
        <f>SUM(H3:H32)</f>
        <v>1</v>
      </c>
      <c r="I2" s="14">
        <f>SUM(I3:I32)</f>
        <v>0.99999823277009758</v>
      </c>
      <c r="J2" s="14">
        <f>E2/G2</f>
        <v>0.40938195083655204</v>
      </c>
      <c r="K2" s="157" t="s">
        <v>26</v>
      </c>
      <c r="L2" s="158"/>
    </row>
    <row r="3" spans="1:12">
      <c r="A3" s="37" t="s">
        <v>27</v>
      </c>
      <c r="B3" s="38">
        <v>1338156</v>
      </c>
      <c r="C3" s="38">
        <v>30371801.771932762</v>
      </c>
      <c r="D3" s="38">
        <v>16973</v>
      </c>
      <c r="E3" s="38">
        <v>472263.75777599995</v>
      </c>
      <c r="F3" s="39">
        <f>B3+D3</f>
        <v>1355129</v>
      </c>
      <c r="G3" s="39">
        <f>C3+E3</f>
        <v>30844065.529708762</v>
      </c>
      <c r="H3" s="159">
        <f>G3/G$2</f>
        <v>0.30726058191737804</v>
      </c>
      <c r="I3" s="162">
        <f>F3/F2</f>
        <v>0.79827483016920642</v>
      </c>
      <c r="J3" s="165">
        <f>E3/G3</f>
        <v>1.5311332979795391E-2</v>
      </c>
      <c r="K3" s="53"/>
      <c r="L3" s="54"/>
    </row>
    <row r="4" spans="1:12">
      <c r="A4" s="18" t="s">
        <v>28</v>
      </c>
      <c r="B4" s="19">
        <v>28549</v>
      </c>
      <c r="C4" s="19">
        <v>608120</v>
      </c>
      <c r="D4" s="19">
        <v>71</v>
      </c>
      <c r="E4" s="19">
        <v>3098</v>
      </c>
      <c r="F4" s="20">
        <f>B4+D4</f>
        <v>28620</v>
      </c>
      <c r="G4" s="20">
        <f t="shared" ref="F4:G26" si="0">C4+E4</f>
        <v>611218</v>
      </c>
      <c r="H4" s="160"/>
      <c r="I4" s="163"/>
      <c r="J4" s="166"/>
      <c r="K4" s="55">
        <v>1.0834999999999899</v>
      </c>
      <c r="L4" s="56">
        <v>0.41289999999999899</v>
      </c>
    </row>
    <row r="5" spans="1:12">
      <c r="A5" s="18" t="s">
        <v>29</v>
      </c>
      <c r="B5" s="19">
        <v>492332</v>
      </c>
      <c r="C5" s="19">
        <v>10705410.999999989</v>
      </c>
      <c r="D5" s="19">
        <v>2784</v>
      </c>
      <c r="E5" s="19">
        <v>68920.3</v>
      </c>
      <c r="F5" s="20">
        <f t="shared" si="0"/>
        <v>495116</v>
      </c>
      <c r="G5" s="20">
        <f t="shared" si="0"/>
        <v>10774331.29999999</v>
      </c>
      <c r="H5" s="160"/>
      <c r="I5" s="163"/>
      <c r="J5" s="166"/>
      <c r="K5" s="55">
        <v>0.78484999999999949</v>
      </c>
      <c r="L5" s="56">
        <v>0.38219999999999898</v>
      </c>
    </row>
    <row r="6" spans="1:12">
      <c r="A6" s="18" t="s">
        <v>30</v>
      </c>
      <c r="B6" s="19">
        <v>45542</v>
      </c>
      <c r="C6" s="19">
        <v>1089052.5619327726</v>
      </c>
      <c r="D6" s="19">
        <v>239</v>
      </c>
      <c r="E6" s="19">
        <v>8355.9677759999904</v>
      </c>
      <c r="F6" s="20">
        <f t="shared" si="0"/>
        <v>45781</v>
      </c>
      <c r="G6" s="20">
        <f t="shared" si="0"/>
        <v>1097408.5297087727</v>
      </c>
      <c r="H6" s="160"/>
      <c r="I6" s="163"/>
      <c r="J6" s="166"/>
      <c r="K6" s="55">
        <v>1.3956</v>
      </c>
      <c r="L6" s="56">
        <v>0.62170000000000003</v>
      </c>
    </row>
    <row r="7" spans="1:12">
      <c r="A7" s="18" t="s">
        <v>31</v>
      </c>
      <c r="B7" s="19">
        <v>760464</v>
      </c>
      <c r="C7" s="19">
        <v>17810131</v>
      </c>
      <c r="D7" s="19">
        <v>13871</v>
      </c>
      <c r="E7" s="19">
        <v>391405</v>
      </c>
      <c r="F7" s="20">
        <f t="shared" si="0"/>
        <v>774335</v>
      </c>
      <c r="G7" s="20">
        <f t="shared" si="0"/>
        <v>18201536</v>
      </c>
      <c r="H7" s="160"/>
      <c r="I7" s="163"/>
      <c r="J7" s="166"/>
      <c r="K7" s="55">
        <v>1.0487</v>
      </c>
      <c r="L7" s="56">
        <v>0.34876666666666667</v>
      </c>
    </row>
    <row r="8" spans="1:12" ht="15" thickBot="1">
      <c r="A8" s="21" t="s">
        <v>32</v>
      </c>
      <c r="B8" s="22">
        <v>11269</v>
      </c>
      <c r="C8" s="22">
        <v>159087.21000000002</v>
      </c>
      <c r="D8" s="22">
        <v>8</v>
      </c>
      <c r="E8" s="22">
        <v>484.49</v>
      </c>
      <c r="F8" s="23">
        <f t="shared" si="0"/>
        <v>11277</v>
      </c>
      <c r="G8" s="23">
        <f t="shared" si="0"/>
        <v>159571.70000000001</v>
      </c>
      <c r="H8" s="161"/>
      <c r="I8" s="164"/>
      <c r="J8" s="167"/>
      <c r="K8" s="57">
        <v>0.90959999999999896</v>
      </c>
      <c r="L8" s="58">
        <v>0.54790000000000005</v>
      </c>
    </row>
    <row r="9" spans="1:12">
      <c r="A9" s="37" t="s">
        <v>33</v>
      </c>
      <c r="B9" s="38">
        <v>190824</v>
      </c>
      <c r="C9" s="38">
        <v>4931609.1719467612</v>
      </c>
      <c r="D9" s="38">
        <v>3320</v>
      </c>
      <c r="E9" s="38">
        <v>97487</v>
      </c>
      <c r="F9" s="40">
        <f t="shared" si="0"/>
        <v>194144</v>
      </c>
      <c r="G9" s="40">
        <f t="shared" si="0"/>
        <v>5029096.1719467612</v>
      </c>
      <c r="H9" s="159">
        <f>G9/G2</f>
        <v>5.0098551853433655E-2</v>
      </c>
      <c r="I9" s="168">
        <f>F9/F2</f>
        <v>0.1143656940618719</v>
      </c>
      <c r="J9" s="171">
        <f>E9/G9</f>
        <v>1.9384596489484675E-2</v>
      </c>
      <c r="K9" s="59"/>
      <c r="L9" s="60"/>
    </row>
    <row r="10" spans="1:12">
      <c r="A10" s="18" t="s">
        <v>28</v>
      </c>
      <c r="B10" s="19">
        <v>6688</v>
      </c>
      <c r="C10" s="19">
        <v>130940</v>
      </c>
      <c r="D10" s="19">
        <v>0</v>
      </c>
      <c r="E10" s="19">
        <v>0</v>
      </c>
      <c r="F10" s="25">
        <f t="shared" si="0"/>
        <v>6688</v>
      </c>
      <c r="G10" s="25">
        <f t="shared" si="0"/>
        <v>130940</v>
      </c>
      <c r="H10" s="160"/>
      <c r="I10" s="169"/>
      <c r="J10" s="172"/>
      <c r="K10" s="55">
        <v>1.0834999999999899</v>
      </c>
      <c r="L10" s="56">
        <v>0.41289999999999899</v>
      </c>
    </row>
    <row r="11" spans="1:12">
      <c r="A11" s="18" t="s">
        <v>29</v>
      </c>
      <c r="B11" s="19">
        <v>84061</v>
      </c>
      <c r="C11" s="19">
        <v>1908092</v>
      </c>
      <c r="D11" s="19">
        <v>668</v>
      </c>
      <c r="E11" s="19">
        <v>15368</v>
      </c>
      <c r="F11" s="25">
        <f t="shared" si="0"/>
        <v>84729</v>
      </c>
      <c r="G11" s="25">
        <f t="shared" si="0"/>
        <v>1923460</v>
      </c>
      <c r="H11" s="160"/>
      <c r="I11" s="169"/>
      <c r="J11" s="172"/>
      <c r="K11" s="55">
        <v>0.78484999999999949</v>
      </c>
      <c r="L11" s="56">
        <v>0.38219999999999898</v>
      </c>
    </row>
    <row r="12" spans="1:12">
      <c r="A12" s="18" t="s">
        <v>30</v>
      </c>
      <c r="B12" s="19">
        <v>10464</v>
      </c>
      <c r="C12" s="19">
        <v>230481.56194676153</v>
      </c>
      <c r="D12" s="19">
        <v>0</v>
      </c>
      <c r="E12" s="19">
        <v>0</v>
      </c>
      <c r="F12" s="25">
        <f t="shared" si="0"/>
        <v>10464</v>
      </c>
      <c r="G12" s="25">
        <f t="shared" si="0"/>
        <v>230481.56194676153</v>
      </c>
      <c r="H12" s="160"/>
      <c r="I12" s="169"/>
      <c r="J12" s="172"/>
      <c r="K12" s="55">
        <v>1.3956</v>
      </c>
      <c r="L12" s="56">
        <v>0.62170000000000003</v>
      </c>
    </row>
    <row r="13" spans="1:12">
      <c r="A13" s="18" t="s">
        <v>31</v>
      </c>
      <c r="B13" s="19">
        <v>86366</v>
      </c>
      <c r="C13" s="19">
        <v>2558924</v>
      </c>
      <c r="D13" s="19">
        <v>2652</v>
      </c>
      <c r="E13" s="19">
        <v>82119</v>
      </c>
      <c r="F13" s="25">
        <f t="shared" si="0"/>
        <v>89018</v>
      </c>
      <c r="G13" s="25">
        <f t="shared" si="0"/>
        <v>2641043</v>
      </c>
      <c r="H13" s="160"/>
      <c r="I13" s="169"/>
      <c r="J13" s="172"/>
      <c r="K13" s="55">
        <v>1.0487</v>
      </c>
      <c r="L13" s="56">
        <v>0.34876666666666667</v>
      </c>
    </row>
    <row r="14" spans="1:12" ht="15" thickBot="1">
      <c r="A14" s="21" t="s">
        <v>32</v>
      </c>
      <c r="B14" s="22">
        <v>3245</v>
      </c>
      <c r="C14" s="22">
        <v>103171.60999999991</v>
      </c>
      <c r="D14" s="22">
        <v>0</v>
      </c>
      <c r="E14" s="22">
        <v>0</v>
      </c>
      <c r="F14" s="26">
        <f t="shared" si="0"/>
        <v>3245</v>
      </c>
      <c r="G14" s="26">
        <f t="shared" si="0"/>
        <v>103171.60999999991</v>
      </c>
      <c r="H14" s="161"/>
      <c r="I14" s="170"/>
      <c r="J14" s="173"/>
      <c r="K14" s="57">
        <v>0.90959999999999896</v>
      </c>
      <c r="L14" s="58">
        <v>0.54790000000000005</v>
      </c>
    </row>
    <row r="15" spans="1:12">
      <c r="A15" s="37" t="s">
        <v>34</v>
      </c>
      <c r="B15" s="38">
        <v>101248</v>
      </c>
      <c r="C15" s="38">
        <v>2461875.5500575886</v>
      </c>
      <c r="D15" s="38">
        <v>11647</v>
      </c>
      <c r="E15" s="38">
        <v>1543284.6166319998</v>
      </c>
      <c r="F15" s="40">
        <f t="shared" si="0"/>
        <v>112895</v>
      </c>
      <c r="G15" s="40">
        <f t="shared" si="0"/>
        <v>4005160.1666895887</v>
      </c>
      <c r="H15" s="159">
        <f>G15/G2</f>
        <v>3.9898366909641492E-2</v>
      </c>
      <c r="I15" s="168">
        <f>F15/F2</f>
        <v>6.6503806613209926E-2</v>
      </c>
      <c r="J15" s="171">
        <f>E15/G15</f>
        <v>0.38532407005025743</v>
      </c>
      <c r="K15" s="59"/>
      <c r="L15" s="60"/>
    </row>
    <row r="16" spans="1:12">
      <c r="A16" s="18" t="s">
        <v>28</v>
      </c>
      <c r="B16" s="19">
        <v>3973</v>
      </c>
      <c r="C16" s="19">
        <v>217803</v>
      </c>
      <c r="D16" s="19">
        <v>648</v>
      </c>
      <c r="E16" s="19">
        <v>59390</v>
      </c>
      <c r="F16" s="25">
        <f t="shared" si="0"/>
        <v>4621</v>
      </c>
      <c r="G16" s="25">
        <f t="shared" si="0"/>
        <v>277193</v>
      </c>
      <c r="H16" s="160"/>
      <c r="I16" s="169"/>
      <c r="J16" s="172"/>
      <c r="K16" s="55">
        <v>1.0834999999999899</v>
      </c>
      <c r="L16" s="56">
        <v>0.22650000000000001</v>
      </c>
    </row>
    <row r="17" spans="1:12">
      <c r="A17" s="18" t="s">
        <v>29</v>
      </c>
      <c r="B17" s="19">
        <v>43507</v>
      </c>
      <c r="C17" s="19">
        <v>-841555</v>
      </c>
      <c r="D17" s="19">
        <v>5039</v>
      </c>
      <c r="E17" s="19">
        <v>378244.4</v>
      </c>
      <c r="F17" s="25">
        <f t="shared" si="0"/>
        <v>48546</v>
      </c>
      <c r="G17" s="25">
        <f t="shared" si="0"/>
        <v>-463310.6</v>
      </c>
      <c r="H17" s="160"/>
      <c r="I17" s="169"/>
      <c r="J17" s="172"/>
      <c r="K17" s="55">
        <v>0.78484999999999949</v>
      </c>
      <c r="L17" s="56">
        <v>0.19694999999999951</v>
      </c>
    </row>
    <row r="18" spans="1:12">
      <c r="A18" s="18" t="s">
        <v>30</v>
      </c>
      <c r="B18" s="19">
        <v>3785</v>
      </c>
      <c r="C18" s="19">
        <v>207018.38005758877</v>
      </c>
      <c r="D18" s="19">
        <v>222</v>
      </c>
      <c r="E18" s="19">
        <v>28054.456631999899</v>
      </c>
      <c r="F18" s="25">
        <f t="shared" si="0"/>
        <v>4007</v>
      </c>
      <c r="G18" s="25">
        <f t="shared" si="0"/>
        <v>235072.83668958867</v>
      </c>
      <c r="H18" s="160"/>
      <c r="I18" s="169"/>
      <c r="J18" s="172"/>
      <c r="K18" s="55">
        <v>1.3956</v>
      </c>
      <c r="L18" s="56">
        <v>0.3251</v>
      </c>
    </row>
    <row r="19" spans="1:12">
      <c r="A19" s="18" t="s">
        <v>31</v>
      </c>
      <c r="B19" s="19">
        <v>48666</v>
      </c>
      <c r="C19" s="19">
        <v>2831706</v>
      </c>
      <c r="D19" s="19">
        <v>5628</v>
      </c>
      <c r="E19" s="19">
        <v>1066645</v>
      </c>
      <c r="F19" s="25">
        <f t="shared" si="0"/>
        <v>54294</v>
      </c>
      <c r="G19" s="25">
        <f t="shared" si="0"/>
        <v>3898351</v>
      </c>
      <c r="H19" s="160"/>
      <c r="I19" s="169"/>
      <c r="J19" s="172"/>
      <c r="K19" s="55">
        <v>1.0487</v>
      </c>
      <c r="L19" s="56">
        <v>0.17959999999999898</v>
      </c>
    </row>
    <row r="20" spans="1:12" ht="15" thickBot="1">
      <c r="A20" s="21" t="s">
        <v>32</v>
      </c>
      <c r="B20" s="22">
        <v>1317</v>
      </c>
      <c r="C20" s="22">
        <v>46903.17</v>
      </c>
      <c r="D20" s="22">
        <v>110</v>
      </c>
      <c r="E20" s="22">
        <v>10950.759999999991</v>
      </c>
      <c r="F20" s="26">
        <f t="shared" si="0"/>
        <v>1427</v>
      </c>
      <c r="G20" s="26">
        <f t="shared" si="0"/>
        <v>57853.929999999993</v>
      </c>
      <c r="H20" s="161"/>
      <c r="I20" s="170"/>
      <c r="J20" s="173"/>
      <c r="K20" s="57">
        <v>0.90959999999999896</v>
      </c>
      <c r="L20" s="58">
        <v>0.40789999999999899</v>
      </c>
    </row>
    <row r="21" spans="1:12">
      <c r="A21" s="37" t="s">
        <v>35</v>
      </c>
      <c r="B21" s="38">
        <v>17091</v>
      </c>
      <c r="C21" s="38">
        <v>6193738.9971168982</v>
      </c>
      <c r="D21" s="38">
        <v>7557</v>
      </c>
      <c r="E21" s="38">
        <v>4632947.3728479985</v>
      </c>
      <c r="F21" s="40">
        <f t="shared" si="0"/>
        <v>24648</v>
      </c>
      <c r="G21" s="40">
        <f t="shared" si="0"/>
        <v>10826686.369964898</v>
      </c>
      <c r="H21" s="159">
        <f>G21/G2</f>
        <v>0.10785264189859119</v>
      </c>
      <c r="I21" s="168">
        <f>F21/F2</f>
        <v>1.4519560878713833E-2</v>
      </c>
      <c r="J21" s="171">
        <f>E21/G21</f>
        <v>0.42791923720082964</v>
      </c>
      <c r="K21" s="59"/>
      <c r="L21" s="60"/>
    </row>
    <row r="22" spans="1:12">
      <c r="A22" s="18" t="s">
        <v>28</v>
      </c>
      <c r="B22" s="19">
        <v>293</v>
      </c>
      <c r="C22" s="19">
        <v>158082</v>
      </c>
      <c r="D22" s="19">
        <v>296</v>
      </c>
      <c r="E22" s="19">
        <v>239795</v>
      </c>
      <c r="F22" s="25">
        <f t="shared" si="0"/>
        <v>589</v>
      </c>
      <c r="G22" s="25">
        <f t="shared" si="0"/>
        <v>397877</v>
      </c>
      <c r="H22" s="160"/>
      <c r="I22" s="169"/>
      <c r="J22" s="172"/>
      <c r="K22" s="55">
        <v>1.0834999999999899</v>
      </c>
      <c r="L22" s="56">
        <v>0.1767</v>
      </c>
    </row>
    <row r="23" spans="1:12">
      <c r="A23" s="18" t="s">
        <v>29</v>
      </c>
      <c r="B23" s="19">
        <v>6579</v>
      </c>
      <c r="C23" s="19">
        <v>3374047</v>
      </c>
      <c r="D23" s="19">
        <v>3644</v>
      </c>
      <c r="E23" s="19">
        <v>2218189.2000000002</v>
      </c>
      <c r="F23" s="25">
        <f t="shared" si="0"/>
        <v>10223</v>
      </c>
      <c r="G23" s="25">
        <f t="shared" si="0"/>
        <v>5592236.2000000002</v>
      </c>
      <c r="H23" s="160"/>
      <c r="I23" s="169"/>
      <c r="J23" s="172"/>
      <c r="K23" s="55">
        <v>0.78484999999999949</v>
      </c>
      <c r="L23" s="56">
        <v>0.15309999999999951</v>
      </c>
    </row>
    <row r="24" spans="1:12">
      <c r="A24" s="18" t="s">
        <v>30</v>
      </c>
      <c r="B24" s="19">
        <v>345</v>
      </c>
      <c r="C24" s="19">
        <v>240924.27311689849</v>
      </c>
      <c r="D24" s="19">
        <v>229</v>
      </c>
      <c r="E24" s="19">
        <v>295833.082847999</v>
      </c>
      <c r="F24" s="25">
        <f t="shared" si="0"/>
        <v>574</v>
      </c>
      <c r="G24" s="25">
        <f t="shared" si="0"/>
        <v>536757.35596489743</v>
      </c>
      <c r="H24" s="160"/>
      <c r="I24" s="169"/>
      <c r="J24" s="172"/>
      <c r="K24" s="55">
        <v>1.3956</v>
      </c>
      <c r="L24" s="56">
        <v>0.3251</v>
      </c>
    </row>
    <row r="25" spans="1:12">
      <c r="A25" s="18" t="s">
        <v>31</v>
      </c>
      <c r="B25" s="19">
        <v>9710</v>
      </c>
      <c r="C25" s="19">
        <v>2344674</v>
      </c>
      <c r="D25" s="19">
        <v>3296</v>
      </c>
      <c r="E25" s="19">
        <v>1810146</v>
      </c>
      <c r="F25" s="25">
        <f t="shared" si="0"/>
        <v>13006</v>
      </c>
      <c r="G25" s="25">
        <f t="shared" si="0"/>
        <v>4154820</v>
      </c>
      <c r="H25" s="160"/>
      <c r="I25" s="169"/>
      <c r="J25" s="172"/>
      <c r="K25" s="55">
        <v>1.0487</v>
      </c>
      <c r="L25" s="56">
        <v>0.167366666666666</v>
      </c>
    </row>
    <row r="26" spans="1:12" ht="15" thickBot="1">
      <c r="A26" s="21" t="s">
        <v>32</v>
      </c>
      <c r="B26" s="22">
        <v>164</v>
      </c>
      <c r="C26" s="22">
        <v>76011.7239999999</v>
      </c>
      <c r="D26" s="22">
        <v>92</v>
      </c>
      <c r="E26" s="22">
        <v>68984.09</v>
      </c>
      <c r="F26" s="26">
        <f t="shared" si="0"/>
        <v>256</v>
      </c>
      <c r="G26" s="26">
        <f t="shared" si="0"/>
        <v>144995.8139999999</v>
      </c>
      <c r="H26" s="161"/>
      <c r="I26" s="170"/>
      <c r="J26" s="173"/>
      <c r="K26" s="57">
        <v>0.90959999999999896</v>
      </c>
      <c r="L26" s="58">
        <v>0.24840000000000001</v>
      </c>
    </row>
    <row r="27" spans="1:12">
      <c r="A27" s="37" t="s">
        <v>36</v>
      </c>
      <c r="B27" s="38">
        <v>5775</v>
      </c>
      <c r="C27" s="38">
        <v>15329613.805752</v>
      </c>
      <c r="D27" s="38">
        <v>4978</v>
      </c>
      <c r="E27" s="38">
        <v>34349440.686128005</v>
      </c>
      <c r="F27" s="40">
        <f>B27+D27</f>
        <v>10753</v>
      </c>
      <c r="G27" s="40">
        <f>C27+E27</f>
        <v>49679054.491880007</v>
      </c>
      <c r="H27" s="159">
        <f>G27/G2</f>
        <v>0.4948898574209557</v>
      </c>
      <c r="I27" s="174">
        <f>F27/F2</f>
        <v>6.3343410470954988E-3</v>
      </c>
      <c r="J27" s="177">
        <f>E27/G27</f>
        <v>0.69142702165844139</v>
      </c>
      <c r="K27" s="59"/>
      <c r="L27" s="60"/>
    </row>
    <row r="28" spans="1:12">
      <c r="A28" s="18" t="s">
        <v>28</v>
      </c>
      <c r="B28" s="147">
        <v>20</v>
      </c>
      <c r="C28" s="147">
        <v>154240</v>
      </c>
      <c r="D28" s="147">
        <v>89</v>
      </c>
      <c r="E28" s="147">
        <v>3339175</v>
      </c>
      <c r="F28" s="25">
        <f>B28+D28</f>
        <v>109</v>
      </c>
      <c r="G28" s="25">
        <f>C28+E28</f>
        <v>3493415</v>
      </c>
      <c r="H28" s="160"/>
      <c r="I28" s="175"/>
      <c r="J28" s="178"/>
      <c r="K28" s="55">
        <v>1.0834999999999899</v>
      </c>
      <c r="L28" s="56">
        <v>9.873333333333334E-2</v>
      </c>
    </row>
    <row r="29" spans="1:12">
      <c r="A29" s="18" t="s">
        <v>29</v>
      </c>
      <c r="B29" s="147">
        <v>411</v>
      </c>
      <c r="C29" s="147">
        <v>7582719</v>
      </c>
      <c r="D29" s="147">
        <v>857</v>
      </c>
      <c r="E29" s="147">
        <v>7227272.7999999989</v>
      </c>
      <c r="F29" s="25">
        <f t="shared" ref="F29:G32" si="1">B29+D29</f>
        <v>1268</v>
      </c>
      <c r="G29" s="25">
        <f t="shared" si="1"/>
        <v>14809991.799999999</v>
      </c>
      <c r="H29" s="160"/>
      <c r="I29" s="175"/>
      <c r="J29" s="178"/>
      <c r="K29" s="55">
        <v>0.78809999999999947</v>
      </c>
      <c r="L29" s="56">
        <v>0.11909999999999965</v>
      </c>
    </row>
    <row r="30" spans="1:12">
      <c r="A30" s="18" t="s">
        <v>30</v>
      </c>
      <c r="B30" s="147">
        <v>7</v>
      </c>
      <c r="C30" s="147">
        <v>152081.15575199999</v>
      </c>
      <c r="D30" s="147">
        <v>13</v>
      </c>
      <c r="E30" s="147">
        <v>357214.93612799898</v>
      </c>
      <c r="F30" s="25">
        <f t="shared" si="1"/>
        <v>20</v>
      </c>
      <c r="G30" s="25">
        <f t="shared" si="1"/>
        <v>509296.09187999897</v>
      </c>
      <c r="H30" s="160"/>
      <c r="I30" s="175"/>
      <c r="J30" s="178"/>
      <c r="K30" s="55">
        <v>1.3956</v>
      </c>
      <c r="L30" s="56">
        <v>0.3251</v>
      </c>
    </row>
    <row r="31" spans="1:12">
      <c r="A31" s="18" t="s">
        <v>31</v>
      </c>
      <c r="B31" s="147">
        <v>5328</v>
      </c>
      <c r="C31" s="147">
        <v>7376100</v>
      </c>
      <c r="D31" s="147">
        <v>4002</v>
      </c>
      <c r="E31" s="147">
        <v>22796032</v>
      </c>
      <c r="F31" s="25">
        <f t="shared" si="1"/>
        <v>9330</v>
      </c>
      <c r="G31" s="25">
        <f t="shared" si="1"/>
        <v>30172132</v>
      </c>
      <c r="H31" s="160"/>
      <c r="I31" s="175"/>
      <c r="J31" s="178"/>
      <c r="K31" s="55">
        <v>1.0164249999999997</v>
      </c>
      <c r="L31" s="56">
        <v>0.15417499999999976</v>
      </c>
    </row>
    <row r="32" spans="1:12" ht="15" thickBot="1">
      <c r="A32" s="21" t="s">
        <v>32</v>
      </c>
      <c r="B32" s="22">
        <v>9</v>
      </c>
      <c r="C32" s="22">
        <v>64473.6499999999</v>
      </c>
      <c r="D32" s="22">
        <v>17</v>
      </c>
      <c r="E32" s="22">
        <v>629745.94999999995</v>
      </c>
      <c r="F32" s="26">
        <f t="shared" si="1"/>
        <v>26</v>
      </c>
      <c r="G32" s="26">
        <f t="shared" si="1"/>
        <v>694219.59999999986</v>
      </c>
      <c r="H32" s="161"/>
      <c r="I32" s="176"/>
      <c r="J32" s="179"/>
      <c r="K32" s="57">
        <v>0.90959999999999896</v>
      </c>
      <c r="L32" s="58">
        <v>0.19500000000000001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0972-567D-4F47-B55D-9643DE408CA2}">
  <sheetPr>
    <tabColor rgb="FFFF0000"/>
  </sheetPr>
  <dimension ref="A1:L32"/>
  <sheetViews>
    <sheetView zoomScaleNormal="100" workbookViewId="0">
      <selection activeCell="E16" sqref="E16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41">
        <v>2022</v>
      </c>
      <c r="B1" s="152" t="s">
        <v>14</v>
      </c>
      <c r="C1" s="42" t="s">
        <v>15</v>
      </c>
      <c r="D1" s="43" t="s">
        <v>16</v>
      </c>
      <c r="E1" s="44" t="s">
        <v>17</v>
      </c>
      <c r="F1" s="45" t="s">
        <v>18</v>
      </c>
      <c r="G1" s="46" t="s">
        <v>19</v>
      </c>
      <c r="H1" s="47" t="s">
        <v>20</v>
      </c>
      <c r="I1" s="47" t="s">
        <v>21</v>
      </c>
      <c r="J1" s="48" t="s">
        <v>22</v>
      </c>
      <c r="K1" s="61" t="s">
        <v>23</v>
      </c>
      <c r="L1" s="61" t="s">
        <v>24</v>
      </c>
    </row>
    <row r="2" spans="1:12" ht="15" thickBot="1">
      <c r="A2" s="10" t="s">
        <v>42</v>
      </c>
      <c r="B2" s="11">
        <v>1676004</v>
      </c>
      <c r="C2" s="11">
        <v>46110764.971032247</v>
      </c>
      <c r="D2" s="11">
        <v>44988</v>
      </c>
      <c r="E2" s="11">
        <v>39255415.058760002</v>
      </c>
      <c r="F2" s="12">
        <f>B2+D2</f>
        <v>1720992</v>
      </c>
      <c r="G2" s="12">
        <f>C2+E2</f>
        <v>85366180.029792249</v>
      </c>
      <c r="H2" s="13">
        <f>SUM(H3:H32)</f>
        <v>0.99999999999999989</v>
      </c>
      <c r="I2" s="14">
        <f>SUM(I3:I32)</f>
        <v>0.99999825681932275</v>
      </c>
      <c r="J2" s="14">
        <f>E2/G2</f>
        <v>0.4598473897398257</v>
      </c>
      <c r="K2" s="157" t="s">
        <v>26</v>
      </c>
      <c r="L2" s="158"/>
    </row>
    <row r="3" spans="1:12">
      <c r="A3" s="49" t="s">
        <v>27</v>
      </c>
      <c r="B3" s="50">
        <v>1355447</v>
      </c>
      <c r="C3" s="50">
        <v>22464609.295691289</v>
      </c>
      <c r="D3" s="50">
        <v>17247</v>
      </c>
      <c r="E3" s="50">
        <v>328747.26502400002</v>
      </c>
      <c r="F3" s="51">
        <f>B3+D3</f>
        <v>1372694</v>
      </c>
      <c r="G3" s="51">
        <f>C3+E3</f>
        <v>22793356.560715288</v>
      </c>
      <c r="H3" s="159">
        <f>G3/G$2</f>
        <v>0.26700687031750225</v>
      </c>
      <c r="I3" s="162">
        <f>F3/F2</f>
        <v>0.79761788549859614</v>
      </c>
      <c r="J3" s="165">
        <f>E3/G3</f>
        <v>1.4422942235309088E-2</v>
      </c>
      <c r="K3" s="53"/>
      <c r="L3" s="54"/>
    </row>
    <row r="4" spans="1:12">
      <c r="A4" s="18" t="s">
        <v>28</v>
      </c>
      <c r="B4" s="19">
        <v>28557</v>
      </c>
      <c r="C4" s="19">
        <v>501577</v>
      </c>
      <c r="D4" s="19">
        <v>72</v>
      </c>
      <c r="E4" s="19">
        <v>2270</v>
      </c>
      <c r="F4" s="20">
        <f>B4+D4</f>
        <v>28629</v>
      </c>
      <c r="G4" s="20">
        <f t="shared" ref="F4:G26" si="0">C4+E4</f>
        <v>503847</v>
      </c>
      <c r="H4" s="160"/>
      <c r="I4" s="163"/>
      <c r="J4" s="166"/>
      <c r="K4" s="55">
        <v>1.0834999999999899</v>
      </c>
      <c r="L4" s="56">
        <v>0.41289999999999899</v>
      </c>
    </row>
    <row r="5" spans="1:12">
      <c r="A5" s="18" t="s">
        <v>43</v>
      </c>
      <c r="B5" s="19">
        <v>487325</v>
      </c>
      <c r="C5" s="19">
        <v>8009905.9999999991</v>
      </c>
      <c r="D5" s="19">
        <v>2741</v>
      </c>
      <c r="E5" s="19">
        <v>47544</v>
      </c>
      <c r="F5" s="20">
        <f t="shared" si="0"/>
        <v>490066</v>
      </c>
      <c r="G5" s="20">
        <f t="shared" si="0"/>
        <v>8057449.9999999991</v>
      </c>
      <c r="H5" s="160"/>
      <c r="I5" s="163"/>
      <c r="J5" s="166"/>
      <c r="K5" s="55">
        <v>0.78484999999999949</v>
      </c>
      <c r="L5" s="56">
        <v>0.38219999999999898</v>
      </c>
    </row>
    <row r="6" spans="1:12">
      <c r="A6" s="18" t="s">
        <v>30</v>
      </c>
      <c r="B6" s="19">
        <v>44923</v>
      </c>
      <c r="C6" s="19">
        <v>815351.42569129413</v>
      </c>
      <c r="D6" s="19">
        <v>239</v>
      </c>
      <c r="E6" s="19">
        <v>7185.0750239999998</v>
      </c>
      <c r="F6" s="20">
        <f t="shared" si="0"/>
        <v>45162</v>
      </c>
      <c r="G6" s="20">
        <f t="shared" si="0"/>
        <v>822536.50071529415</v>
      </c>
      <c r="H6" s="160"/>
      <c r="I6" s="163"/>
      <c r="J6" s="166"/>
      <c r="K6" s="55">
        <v>0.86780000000000002</v>
      </c>
      <c r="L6" s="56">
        <v>0.62170000000000003</v>
      </c>
    </row>
    <row r="7" spans="1:12">
      <c r="A7" s="18" t="s">
        <v>44</v>
      </c>
      <c r="B7" s="19">
        <v>783480</v>
      </c>
      <c r="C7" s="19">
        <v>12998014</v>
      </c>
      <c r="D7" s="19">
        <v>14187</v>
      </c>
      <c r="E7" s="19">
        <v>271386</v>
      </c>
      <c r="F7" s="20">
        <f t="shared" si="0"/>
        <v>797667</v>
      </c>
      <c r="G7" s="20">
        <f t="shared" si="0"/>
        <v>13269400</v>
      </c>
      <c r="H7" s="160"/>
      <c r="I7" s="163"/>
      <c r="J7" s="166"/>
      <c r="K7" s="55">
        <v>1.0487</v>
      </c>
      <c r="L7" s="56">
        <v>0.34876666666666667</v>
      </c>
    </row>
    <row r="8" spans="1:12" ht="15" thickBot="1">
      <c r="A8" s="21" t="s">
        <v>32</v>
      </c>
      <c r="B8" s="22">
        <v>11162</v>
      </c>
      <c r="C8" s="22">
        <v>139760.86999999901</v>
      </c>
      <c r="D8" s="22">
        <v>8</v>
      </c>
      <c r="E8" s="22">
        <v>362.19</v>
      </c>
      <c r="F8" s="23">
        <f t="shared" si="0"/>
        <v>11170</v>
      </c>
      <c r="G8" s="23">
        <f t="shared" si="0"/>
        <v>140123.05999999901</v>
      </c>
      <c r="H8" s="161"/>
      <c r="I8" s="164"/>
      <c r="J8" s="167"/>
      <c r="K8" s="57">
        <v>0.90959999999999896</v>
      </c>
      <c r="L8" s="58">
        <v>0.54790000000000005</v>
      </c>
    </row>
    <row r="9" spans="1:12">
      <c r="A9" s="49" t="s">
        <v>33</v>
      </c>
      <c r="B9" s="50">
        <v>195657</v>
      </c>
      <c r="C9" s="50">
        <v>3576636.9340545721</v>
      </c>
      <c r="D9" s="50">
        <v>3376</v>
      </c>
      <c r="E9" s="50">
        <v>64422</v>
      </c>
      <c r="F9" s="52">
        <f t="shared" si="0"/>
        <v>199033</v>
      </c>
      <c r="G9" s="52">
        <f t="shared" si="0"/>
        <v>3641058.9340545721</v>
      </c>
      <c r="H9" s="159">
        <f>G9/G2</f>
        <v>4.2652241587756018E-2</v>
      </c>
      <c r="I9" s="168">
        <f>F9/F2</f>
        <v>0.11565015990777412</v>
      </c>
      <c r="J9" s="171">
        <f>E9/G9</f>
        <v>1.7693204412997959E-2</v>
      </c>
      <c r="K9" s="59"/>
      <c r="L9" s="60"/>
    </row>
    <row r="10" spans="1:12">
      <c r="A10" s="18" t="s">
        <v>28</v>
      </c>
      <c r="B10" s="19">
        <v>6568</v>
      </c>
      <c r="C10" s="19">
        <v>105396</v>
      </c>
      <c r="D10" s="19">
        <v>0</v>
      </c>
      <c r="E10" s="19">
        <v>0</v>
      </c>
      <c r="F10" s="25">
        <f t="shared" si="0"/>
        <v>6568</v>
      </c>
      <c r="G10" s="25">
        <f t="shared" si="0"/>
        <v>105396</v>
      </c>
      <c r="H10" s="160"/>
      <c r="I10" s="169"/>
      <c r="J10" s="172"/>
      <c r="K10" s="55">
        <v>1.0834999999999899</v>
      </c>
      <c r="L10" s="56">
        <v>0.41289999999999899</v>
      </c>
    </row>
    <row r="11" spans="1:12">
      <c r="A11" s="18" t="s">
        <v>43</v>
      </c>
      <c r="B11" s="19">
        <v>82950</v>
      </c>
      <c r="C11" s="19">
        <v>1424049</v>
      </c>
      <c r="D11" s="19">
        <v>634</v>
      </c>
      <c r="E11" s="19">
        <v>11376</v>
      </c>
      <c r="F11" s="25">
        <f t="shared" si="0"/>
        <v>83584</v>
      </c>
      <c r="G11" s="25">
        <f t="shared" si="0"/>
        <v>1435425</v>
      </c>
      <c r="H11" s="160"/>
      <c r="I11" s="169"/>
      <c r="J11" s="172"/>
      <c r="K11" s="55">
        <v>0.78484999999999949</v>
      </c>
      <c r="L11" s="56">
        <v>0.38219999999999898</v>
      </c>
    </row>
    <row r="12" spans="1:12">
      <c r="A12" s="18" t="s">
        <v>30</v>
      </c>
      <c r="B12" s="19">
        <v>11041</v>
      </c>
      <c r="C12" s="19">
        <v>191124.26405457209</v>
      </c>
      <c r="D12" s="19">
        <v>0</v>
      </c>
      <c r="E12" s="19">
        <v>0</v>
      </c>
      <c r="F12" s="25">
        <f t="shared" si="0"/>
        <v>11041</v>
      </c>
      <c r="G12" s="25">
        <f t="shared" si="0"/>
        <v>191124.26405457209</v>
      </c>
      <c r="H12" s="160"/>
      <c r="I12" s="169"/>
      <c r="J12" s="172"/>
      <c r="K12" s="55">
        <v>0.86780000000000002</v>
      </c>
      <c r="L12" s="56">
        <v>0.62170000000000003</v>
      </c>
    </row>
    <row r="13" spans="1:12">
      <c r="A13" s="18" t="s">
        <v>44</v>
      </c>
      <c r="B13" s="19">
        <v>91736</v>
      </c>
      <c r="C13" s="19">
        <v>1778808</v>
      </c>
      <c r="D13" s="19">
        <v>2742</v>
      </c>
      <c r="E13" s="19">
        <v>53046</v>
      </c>
      <c r="F13" s="25">
        <f t="shared" si="0"/>
        <v>94478</v>
      </c>
      <c r="G13" s="25">
        <f t="shared" si="0"/>
        <v>1831854</v>
      </c>
      <c r="H13" s="160"/>
      <c r="I13" s="169"/>
      <c r="J13" s="172"/>
      <c r="K13" s="55">
        <v>1.0487</v>
      </c>
      <c r="L13" s="56">
        <v>0.34876666666666667</v>
      </c>
    </row>
    <row r="14" spans="1:12" ht="15" thickBot="1">
      <c r="A14" s="21" t="s">
        <v>32</v>
      </c>
      <c r="B14" s="22">
        <v>3362</v>
      </c>
      <c r="C14" s="22">
        <v>77259.67</v>
      </c>
      <c r="D14" s="22">
        <v>0</v>
      </c>
      <c r="E14" s="22">
        <v>0</v>
      </c>
      <c r="F14" s="26">
        <f t="shared" si="0"/>
        <v>3362</v>
      </c>
      <c r="G14" s="26">
        <f t="shared" si="0"/>
        <v>77259.67</v>
      </c>
      <c r="H14" s="161"/>
      <c r="I14" s="170"/>
      <c r="J14" s="173"/>
      <c r="K14" s="57">
        <v>0.90959999999999896</v>
      </c>
      <c r="L14" s="58">
        <v>0.54790000000000005</v>
      </c>
    </row>
    <row r="15" spans="1:12">
      <c r="A15" s="49" t="s">
        <v>34</v>
      </c>
      <c r="B15" s="50">
        <v>101757</v>
      </c>
      <c r="C15" s="50">
        <v>6634678.5111292098</v>
      </c>
      <c r="D15" s="50">
        <v>11770</v>
      </c>
      <c r="E15" s="50">
        <v>1235072.5482079999</v>
      </c>
      <c r="F15" s="52">
        <f t="shared" si="0"/>
        <v>113527</v>
      </c>
      <c r="G15" s="52">
        <f t="shared" si="0"/>
        <v>7869751.0593372099</v>
      </c>
      <c r="H15" s="159">
        <f>G15/G2</f>
        <v>9.2188159955039775E-2</v>
      </c>
      <c r="I15" s="168">
        <f>F15/F2</f>
        <v>6.5966024246481098E-2</v>
      </c>
      <c r="J15" s="171">
        <f>E15/G15</f>
        <v>0.15693921432783131</v>
      </c>
      <c r="K15" s="59"/>
      <c r="L15" s="60"/>
    </row>
    <row r="16" spans="1:12">
      <c r="A16" s="18" t="s">
        <v>28</v>
      </c>
      <c r="B16" s="19">
        <v>3963</v>
      </c>
      <c r="C16" s="19">
        <v>177196</v>
      </c>
      <c r="D16" s="19">
        <v>651</v>
      </c>
      <c r="E16" s="19">
        <v>45850</v>
      </c>
      <c r="F16" s="25">
        <f t="shared" si="0"/>
        <v>4614</v>
      </c>
      <c r="G16" s="25">
        <f t="shared" si="0"/>
        <v>223046</v>
      </c>
      <c r="H16" s="160"/>
      <c r="I16" s="169"/>
      <c r="J16" s="172"/>
      <c r="K16" s="55">
        <v>1.0834999999999899</v>
      </c>
      <c r="L16" s="56">
        <v>0.22650000000000001</v>
      </c>
    </row>
    <row r="17" spans="1:12">
      <c r="A17" s="18" t="s">
        <v>43</v>
      </c>
      <c r="B17" s="19">
        <v>43224</v>
      </c>
      <c r="C17" s="19">
        <v>4106031.9999999991</v>
      </c>
      <c r="D17" s="19">
        <v>4997</v>
      </c>
      <c r="E17" s="19">
        <v>291671.3</v>
      </c>
      <c r="F17" s="25">
        <f t="shared" si="0"/>
        <v>48221</v>
      </c>
      <c r="G17" s="25">
        <f t="shared" si="0"/>
        <v>4397703.2999999989</v>
      </c>
      <c r="H17" s="160"/>
      <c r="I17" s="169"/>
      <c r="J17" s="172"/>
      <c r="K17" s="55">
        <v>0.78484999999999949</v>
      </c>
      <c r="L17" s="56">
        <v>0.19694999999999951</v>
      </c>
    </row>
    <row r="18" spans="1:12">
      <c r="A18" s="18" t="s">
        <v>30</v>
      </c>
      <c r="B18" s="19">
        <v>3773</v>
      </c>
      <c r="C18" s="19">
        <v>128937.62112921113</v>
      </c>
      <c r="D18" s="19">
        <v>218</v>
      </c>
      <c r="E18" s="19">
        <v>19921.928207999998</v>
      </c>
      <c r="F18" s="25">
        <f t="shared" si="0"/>
        <v>3991</v>
      </c>
      <c r="G18" s="25">
        <f t="shared" si="0"/>
        <v>148859.54933721112</v>
      </c>
      <c r="H18" s="160"/>
      <c r="I18" s="169"/>
      <c r="J18" s="172"/>
      <c r="K18" s="55">
        <v>0.86780000000000002</v>
      </c>
      <c r="L18" s="56">
        <v>0.3251</v>
      </c>
    </row>
    <row r="19" spans="1:12">
      <c r="A19" s="18" t="s">
        <v>44</v>
      </c>
      <c r="B19" s="19">
        <v>49483</v>
      </c>
      <c r="C19" s="19">
        <v>2184142</v>
      </c>
      <c r="D19" s="19">
        <v>5794</v>
      </c>
      <c r="E19" s="19">
        <v>869519</v>
      </c>
      <c r="F19" s="25">
        <f t="shared" si="0"/>
        <v>55277</v>
      </c>
      <c r="G19" s="25">
        <f t="shared" si="0"/>
        <v>3053661</v>
      </c>
      <c r="H19" s="160"/>
      <c r="I19" s="169"/>
      <c r="J19" s="172"/>
      <c r="K19" s="55">
        <v>1.0487</v>
      </c>
      <c r="L19" s="56">
        <v>0.17959999999999898</v>
      </c>
    </row>
    <row r="20" spans="1:12" ht="15" thickBot="1">
      <c r="A20" s="21" t="s">
        <v>32</v>
      </c>
      <c r="B20" s="22">
        <v>1314</v>
      </c>
      <c r="C20" s="22">
        <v>38370.89</v>
      </c>
      <c r="D20" s="22">
        <v>110</v>
      </c>
      <c r="E20" s="22">
        <v>8110.32</v>
      </c>
      <c r="F20" s="26">
        <f t="shared" si="0"/>
        <v>1424</v>
      </c>
      <c r="G20" s="26">
        <f t="shared" si="0"/>
        <v>46481.21</v>
      </c>
      <c r="H20" s="161"/>
      <c r="I20" s="170"/>
      <c r="J20" s="173"/>
      <c r="K20" s="57">
        <v>0.90959999999999896</v>
      </c>
      <c r="L20" s="58">
        <v>0.40789999999999899</v>
      </c>
    </row>
    <row r="21" spans="1:12">
      <c r="A21" s="49" t="s">
        <v>35</v>
      </c>
      <c r="B21" s="50">
        <v>17240</v>
      </c>
      <c r="C21" s="50">
        <v>2429741.4638691759</v>
      </c>
      <c r="D21" s="50">
        <v>7601</v>
      </c>
      <c r="E21" s="50">
        <v>3706894.4331359998</v>
      </c>
      <c r="F21" s="52">
        <f t="shared" si="0"/>
        <v>24841</v>
      </c>
      <c r="G21" s="52">
        <f t="shared" si="0"/>
        <v>6136635.8970051762</v>
      </c>
      <c r="H21" s="159">
        <f>G21/G2</f>
        <v>7.1886031386944216E-2</v>
      </c>
      <c r="I21" s="168">
        <f>F21/F2</f>
        <v>1.4434117067365798E-2</v>
      </c>
      <c r="J21" s="171">
        <f>E21/G21</f>
        <v>0.60405969905189461</v>
      </c>
      <c r="K21" s="59"/>
      <c r="L21" s="60"/>
    </row>
    <row r="22" spans="1:12">
      <c r="A22" s="18" t="s">
        <v>28</v>
      </c>
      <c r="B22" s="19">
        <v>294</v>
      </c>
      <c r="C22" s="19">
        <v>144878</v>
      </c>
      <c r="D22" s="19">
        <v>293</v>
      </c>
      <c r="E22" s="19">
        <v>175495</v>
      </c>
      <c r="F22" s="25">
        <f t="shared" si="0"/>
        <v>587</v>
      </c>
      <c r="G22" s="25">
        <f t="shared" si="0"/>
        <v>320373</v>
      </c>
      <c r="H22" s="160"/>
      <c r="I22" s="169"/>
      <c r="J22" s="172"/>
      <c r="K22" s="55">
        <v>1.0834999999999899</v>
      </c>
      <c r="L22" s="56">
        <v>0.1767</v>
      </c>
    </row>
    <row r="23" spans="1:12">
      <c r="A23" s="18" t="s">
        <v>43</v>
      </c>
      <c r="B23" s="19">
        <v>6517</v>
      </c>
      <c r="C23" s="19">
        <v>123312</v>
      </c>
      <c r="D23" s="19">
        <v>3632</v>
      </c>
      <c r="E23" s="19">
        <v>1917877.7999999998</v>
      </c>
      <c r="F23" s="25">
        <f t="shared" si="0"/>
        <v>10149</v>
      </c>
      <c r="G23" s="25">
        <f t="shared" si="0"/>
        <v>2041189.7999999998</v>
      </c>
      <c r="H23" s="160"/>
      <c r="I23" s="169"/>
      <c r="J23" s="172"/>
      <c r="K23" s="55">
        <v>0.78484999999999949</v>
      </c>
      <c r="L23" s="56">
        <v>0.15309999999999951</v>
      </c>
    </row>
    <row r="24" spans="1:12">
      <c r="A24" s="18" t="s">
        <v>30</v>
      </c>
      <c r="B24" s="19">
        <v>345</v>
      </c>
      <c r="C24" s="19">
        <v>152143.57086917621</v>
      </c>
      <c r="D24" s="19">
        <v>216</v>
      </c>
      <c r="E24" s="19">
        <v>128261.96313600001</v>
      </c>
      <c r="F24" s="25">
        <f t="shared" si="0"/>
        <v>561</v>
      </c>
      <c r="G24" s="25">
        <f t="shared" si="0"/>
        <v>280405.53400517622</v>
      </c>
      <c r="H24" s="160"/>
      <c r="I24" s="169"/>
      <c r="J24" s="172"/>
      <c r="K24" s="55">
        <v>0.86780000000000002</v>
      </c>
      <c r="L24" s="56">
        <v>0.3251</v>
      </c>
    </row>
    <row r="25" spans="1:12">
      <c r="A25" s="18" t="s">
        <v>44</v>
      </c>
      <c r="B25" s="19">
        <v>9918</v>
      </c>
      <c r="C25" s="19">
        <v>1953052</v>
      </c>
      <c r="D25" s="19">
        <v>3370</v>
      </c>
      <c r="E25" s="19">
        <v>1401159</v>
      </c>
      <c r="F25" s="25">
        <f t="shared" si="0"/>
        <v>13288</v>
      </c>
      <c r="G25" s="25">
        <f t="shared" si="0"/>
        <v>3354211</v>
      </c>
      <c r="H25" s="160"/>
      <c r="I25" s="169"/>
      <c r="J25" s="172"/>
      <c r="K25" s="55">
        <v>1.0487</v>
      </c>
      <c r="L25" s="56">
        <v>0.167366666666666</v>
      </c>
    </row>
    <row r="26" spans="1:12" ht="15" thickBot="1">
      <c r="A26" s="21" t="s">
        <v>32</v>
      </c>
      <c r="B26" s="22">
        <v>166</v>
      </c>
      <c r="C26" s="22">
        <v>56355.892999999902</v>
      </c>
      <c r="D26" s="22">
        <v>90</v>
      </c>
      <c r="E26" s="22">
        <v>84100.669999999896</v>
      </c>
      <c r="F26" s="26">
        <f t="shared" si="0"/>
        <v>256</v>
      </c>
      <c r="G26" s="26">
        <f t="shared" si="0"/>
        <v>140456.56299999979</v>
      </c>
      <c r="H26" s="161"/>
      <c r="I26" s="170"/>
      <c r="J26" s="173"/>
      <c r="K26" s="57">
        <v>0.90959999999999896</v>
      </c>
      <c r="L26" s="58">
        <v>0.24840000000000001</v>
      </c>
    </row>
    <row r="27" spans="1:12">
      <c r="A27" s="49" t="s">
        <v>36</v>
      </c>
      <c r="B27" s="50">
        <v>5900</v>
      </c>
      <c r="C27" s="50">
        <v>11005098.766287999</v>
      </c>
      <c r="D27" s="50">
        <v>4994</v>
      </c>
      <c r="E27" s="50">
        <v>33920278.812391996</v>
      </c>
      <c r="F27" s="52">
        <f>B27+D27</f>
        <v>10894</v>
      </c>
      <c r="G27" s="52">
        <f>C27+E27</f>
        <v>44925377.578679994</v>
      </c>
      <c r="H27" s="159">
        <f>G27/G2</f>
        <v>0.52626669675275761</v>
      </c>
      <c r="I27" s="174">
        <f>F27/F2</f>
        <v>6.3300700991056318E-3</v>
      </c>
      <c r="J27" s="177">
        <f>E27/G27</f>
        <v>0.75503603176146417</v>
      </c>
      <c r="K27" s="59"/>
      <c r="L27" s="60"/>
    </row>
    <row r="28" spans="1:12">
      <c r="A28" s="18" t="s">
        <v>28</v>
      </c>
      <c r="B28" s="147">
        <v>23</v>
      </c>
      <c r="C28" s="147">
        <v>149533</v>
      </c>
      <c r="D28" s="147">
        <v>92</v>
      </c>
      <c r="E28" s="147">
        <v>3225957</v>
      </c>
      <c r="F28" s="25">
        <f>B28+D28</f>
        <v>115</v>
      </c>
      <c r="G28" s="25">
        <f>C28+E28</f>
        <v>3375490</v>
      </c>
      <c r="H28" s="160"/>
      <c r="I28" s="175"/>
      <c r="J28" s="178"/>
      <c r="K28" s="55">
        <v>1.0834999999999899</v>
      </c>
      <c r="L28" s="56">
        <v>9.873333333333334E-2</v>
      </c>
    </row>
    <row r="29" spans="1:12">
      <c r="A29" s="18" t="s">
        <v>43</v>
      </c>
      <c r="B29" s="147">
        <v>383</v>
      </c>
      <c r="C29" s="147">
        <v>5078804</v>
      </c>
      <c r="D29" s="147">
        <v>839</v>
      </c>
      <c r="E29" s="147">
        <v>6296345.9000000004</v>
      </c>
      <c r="F29" s="25">
        <f t="shared" ref="F29:G32" si="1">B29+D29</f>
        <v>1222</v>
      </c>
      <c r="G29" s="25">
        <f t="shared" si="1"/>
        <v>11375149.9</v>
      </c>
      <c r="H29" s="160"/>
      <c r="I29" s="175"/>
      <c r="J29" s="178"/>
      <c r="K29" s="55">
        <v>0.78809999999999947</v>
      </c>
      <c r="L29" s="56">
        <v>0.11909999999999965</v>
      </c>
    </row>
    <row r="30" spans="1:12">
      <c r="A30" s="18" t="s">
        <v>30</v>
      </c>
      <c r="B30" s="147">
        <v>7</v>
      </c>
      <c r="C30" s="147">
        <v>13331.256288</v>
      </c>
      <c r="D30" s="147">
        <v>13</v>
      </c>
      <c r="E30" s="147">
        <v>304723.52239200001</v>
      </c>
      <c r="F30" s="25">
        <f t="shared" si="1"/>
        <v>20</v>
      </c>
      <c r="G30" s="25">
        <f t="shared" si="1"/>
        <v>318054.77867999999</v>
      </c>
      <c r="H30" s="160"/>
      <c r="I30" s="175"/>
      <c r="J30" s="178"/>
      <c r="K30" s="55">
        <v>0.86780000000000002</v>
      </c>
      <c r="L30" s="56">
        <v>0.3251</v>
      </c>
    </row>
    <row r="31" spans="1:12">
      <c r="A31" s="18" t="s">
        <v>44</v>
      </c>
      <c r="B31" s="147">
        <v>5476</v>
      </c>
      <c r="C31" s="147">
        <v>5703949</v>
      </c>
      <c r="D31" s="147">
        <v>4033</v>
      </c>
      <c r="E31" s="147">
        <v>23438462</v>
      </c>
      <c r="F31" s="25">
        <f t="shared" si="1"/>
        <v>9509</v>
      </c>
      <c r="G31" s="25">
        <f t="shared" si="1"/>
        <v>29142411</v>
      </c>
      <c r="H31" s="160"/>
      <c r="I31" s="175"/>
      <c r="J31" s="178"/>
      <c r="K31" s="55">
        <v>1.0164249999999997</v>
      </c>
      <c r="L31" s="56">
        <v>0.15417499999999976</v>
      </c>
    </row>
    <row r="32" spans="1:12" ht="15" thickBot="1">
      <c r="A32" s="21" t="s">
        <v>32</v>
      </c>
      <c r="B32" s="22">
        <v>11</v>
      </c>
      <c r="C32" s="22">
        <v>59481.51</v>
      </c>
      <c r="D32" s="22">
        <v>17</v>
      </c>
      <c r="E32" s="22">
        <v>654790.39</v>
      </c>
      <c r="F32" s="26">
        <f t="shared" si="1"/>
        <v>28</v>
      </c>
      <c r="G32" s="26">
        <f t="shared" si="1"/>
        <v>714271.9</v>
      </c>
      <c r="H32" s="161"/>
      <c r="I32" s="176"/>
      <c r="J32" s="179"/>
      <c r="K32" s="57">
        <v>0.90959999999999896</v>
      </c>
      <c r="L32" s="58">
        <v>0.19500000000000001</v>
      </c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C72A-E21C-42E1-8489-F7B3E9AD177D}">
  <sheetPr>
    <tabColor rgb="FFFF0000"/>
  </sheetPr>
  <dimension ref="A1:P32"/>
  <sheetViews>
    <sheetView zoomScaleNormal="100" workbookViewId="0">
      <selection activeCell="F21" sqref="F21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  <col min="14" max="15" width="9.7109375" bestFit="1" customWidth="1"/>
    <col min="16" max="16" width="10.42578125" bestFit="1" customWidth="1"/>
  </cols>
  <sheetData>
    <row r="1" spans="1:16" ht="58.5" thickBot="1">
      <c r="A1" s="153">
        <v>2022</v>
      </c>
      <c r="B1" s="154" t="s">
        <v>14</v>
      </c>
      <c r="C1" s="42" t="s">
        <v>15</v>
      </c>
      <c r="D1" s="43" t="s">
        <v>16</v>
      </c>
      <c r="E1" s="44" t="s">
        <v>17</v>
      </c>
      <c r="F1" s="45" t="s">
        <v>18</v>
      </c>
      <c r="G1" s="46" t="s">
        <v>19</v>
      </c>
      <c r="H1" s="47" t="s">
        <v>20</v>
      </c>
      <c r="I1" s="47" t="s">
        <v>21</v>
      </c>
      <c r="J1" s="48" t="s">
        <v>22</v>
      </c>
      <c r="K1" s="61" t="s">
        <v>23</v>
      </c>
      <c r="L1" s="61" t="s">
        <v>24</v>
      </c>
    </row>
    <row r="2" spans="1:16" ht="15" thickBot="1">
      <c r="A2" s="10" t="s">
        <v>45</v>
      </c>
      <c r="B2" s="11">
        <v>1662498</v>
      </c>
      <c r="C2" s="11">
        <v>75155627.358804673</v>
      </c>
      <c r="D2" s="11">
        <v>43913</v>
      </c>
      <c r="E2" s="11">
        <v>33710851.963027239</v>
      </c>
      <c r="F2" s="12">
        <f>B2+D2</f>
        <v>1706411</v>
      </c>
      <c r="G2" s="12">
        <f>C2+E2</f>
        <v>108866479.32183191</v>
      </c>
      <c r="H2" s="13">
        <f>SUM(H3:H32)</f>
        <v>0.99999999999999989</v>
      </c>
      <c r="I2" s="14">
        <f>SUM(I3:I32)</f>
        <v>0.9999976558988426</v>
      </c>
      <c r="J2" s="14">
        <f>E2/G2</f>
        <v>0.30965318409325027</v>
      </c>
      <c r="K2" s="157" t="s">
        <v>26</v>
      </c>
      <c r="L2" s="158"/>
      <c r="N2" s="19"/>
      <c r="P2" s="19"/>
    </row>
    <row r="3" spans="1:16">
      <c r="A3" s="49" t="s">
        <v>27</v>
      </c>
      <c r="B3" s="50">
        <v>1343099</v>
      </c>
      <c r="C3" s="50">
        <v>18620494.494296905</v>
      </c>
      <c r="D3" s="50">
        <v>16419</v>
      </c>
      <c r="E3" s="50">
        <v>256730.25035019455</v>
      </c>
      <c r="F3" s="51">
        <f>B3+D3</f>
        <v>1359518</v>
      </c>
      <c r="G3" s="51">
        <f>C3+E3</f>
        <v>18877224.744647101</v>
      </c>
      <c r="H3" s="159">
        <f>G3/G$2</f>
        <v>0.1733979537341527</v>
      </c>
      <c r="I3" s="162">
        <f>F3/F2</f>
        <v>0.79671192930659729</v>
      </c>
      <c r="J3" s="165">
        <f>E3/G3</f>
        <v>1.3599999672779972E-2</v>
      </c>
      <c r="K3" s="53">
        <v>0.79830588235293931</v>
      </c>
      <c r="L3" s="54">
        <v>0.43577058823529374</v>
      </c>
      <c r="N3" s="19"/>
      <c r="P3" s="19"/>
    </row>
    <row r="4" spans="1:16">
      <c r="A4" s="18" t="s">
        <v>28</v>
      </c>
      <c r="B4" s="19">
        <v>28689</v>
      </c>
      <c r="C4" s="19">
        <v>366560</v>
      </c>
      <c r="D4" s="19">
        <v>72</v>
      </c>
      <c r="E4" s="19">
        <v>1615</v>
      </c>
      <c r="F4" s="20">
        <f>B4+D4</f>
        <v>28761</v>
      </c>
      <c r="G4" s="20">
        <f t="shared" ref="F4:G26" si="0">C4+E4</f>
        <v>368175</v>
      </c>
      <c r="H4" s="160"/>
      <c r="I4" s="163"/>
      <c r="J4" s="166"/>
      <c r="K4" s="55">
        <v>1.0834999999999899</v>
      </c>
      <c r="L4" s="56">
        <v>0.41289999999999899</v>
      </c>
      <c r="N4" s="19"/>
      <c r="P4" s="19"/>
    </row>
    <row r="5" spans="1:16">
      <c r="A5" s="18" t="s">
        <v>43</v>
      </c>
      <c r="B5" s="19">
        <v>490559</v>
      </c>
      <c r="C5" s="19">
        <v>6791872</v>
      </c>
      <c r="D5" s="19">
        <v>2678</v>
      </c>
      <c r="E5" s="19">
        <v>38897.1</v>
      </c>
      <c r="F5" s="20">
        <f t="shared" si="0"/>
        <v>493237</v>
      </c>
      <c r="G5" s="20">
        <f t="shared" si="0"/>
        <v>6830769.0999999996</v>
      </c>
      <c r="H5" s="160"/>
      <c r="I5" s="163"/>
      <c r="J5" s="166"/>
      <c r="K5" s="55">
        <v>0.72719999999999951</v>
      </c>
      <c r="L5" s="56">
        <v>0.38219999999999898</v>
      </c>
      <c r="N5" s="19"/>
      <c r="P5" s="19"/>
    </row>
    <row r="6" spans="1:16">
      <c r="A6" s="18" t="s">
        <v>30</v>
      </c>
      <c r="B6" s="19">
        <v>44740</v>
      </c>
      <c r="C6" s="19">
        <v>639796.43429690506</v>
      </c>
      <c r="D6" s="19">
        <v>239</v>
      </c>
      <c r="E6" s="19">
        <v>5500.6503501945499</v>
      </c>
      <c r="F6" s="20">
        <f t="shared" si="0"/>
        <v>44979</v>
      </c>
      <c r="G6" s="20">
        <f t="shared" si="0"/>
        <v>645297.0846470996</v>
      </c>
      <c r="H6" s="160"/>
      <c r="I6" s="163"/>
      <c r="J6" s="166"/>
      <c r="K6" s="55">
        <v>0.86780000000000002</v>
      </c>
      <c r="L6" s="56">
        <v>0.62170000000000003</v>
      </c>
      <c r="N6" s="19"/>
      <c r="P6" s="19"/>
    </row>
    <row r="7" spans="1:16">
      <c r="A7" s="18" t="s">
        <v>44</v>
      </c>
      <c r="B7" s="19">
        <v>767945</v>
      </c>
      <c r="C7" s="19">
        <v>10683050</v>
      </c>
      <c r="D7" s="19">
        <v>13422</v>
      </c>
      <c r="E7" s="19">
        <v>210348</v>
      </c>
      <c r="F7" s="20">
        <f t="shared" si="0"/>
        <v>781367</v>
      </c>
      <c r="G7" s="20">
        <f t="shared" si="0"/>
        <v>10893398</v>
      </c>
      <c r="H7" s="160"/>
      <c r="I7" s="163"/>
      <c r="J7" s="166"/>
      <c r="K7" s="55">
        <v>0.67879999999999896</v>
      </c>
      <c r="L7" s="56">
        <v>0.34876666666666667</v>
      </c>
      <c r="N7" s="19"/>
      <c r="P7" s="19"/>
    </row>
    <row r="8" spans="1:16" ht="15" thickBot="1">
      <c r="A8" s="21" t="s">
        <v>32</v>
      </c>
      <c r="B8" s="22">
        <v>11166</v>
      </c>
      <c r="C8" s="22">
        <v>139216.05999999991</v>
      </c>
      <c r="D8" s="22">
        <v>8</v>
      </c>
      <c r="E8" s="22">
        <v>369.5</v>
      </c>
      <c r="F8" s="23">
        <f t="shared" si="0"/>
        <v>11174</v>
      </c>
      <c r="G8" s="23">
        <f t="shared" si="0"/>
        <v>139585.55999999991</v>
      </c>
      <c r="H8" s="161"/>
      <c r="I8" s="164"/>
      <c r="J8" s="167"/>
      <c r="K8" s="57">
        <v>0.90959999999999896</v>
      </c>
      <c r="L8" s="58">
        <v>0.54790000000000005</v>
      </c>
      <c r="N8" s="19"/>
      <c r="P8" s="19"/>
    </row>
    <row r="9" spans="1:16">
      <c r="A9" s="49" t="s">
        <v>33</v>
      </c>
      <c r="B9" s="50">
        <v>194582</v>
      </c>
      <c r="C9" s="50">
        <v>2875160.503920896</v>
      </c>
      <c r="D9" s="50">
        <v>3164</v>
      </c>
      <c r="E9" s="50">
        <v>47930</v>
      </c>
      <c r="F9" s="52">
        <f t="shared" si="0"/>
        <v>197746</v>
      </c>
      <c r="G9" s="52">
        <f t="shared" si="0"/>
        <v>2923090.503920896</v>
      </c>
      <c r="H9" s="159">
        <f>G9/G2</f>
        <v>2.6850234545379516E-2</v>
      </c>
      <c r="I9" s="168">
        <f>F9/F2</f>
        <v>0.11588415686490534</v>
      </c>
      <c r="J9" s="171">
        <f>E9/G9</f>
        <v>1.6397029081278516E-2</v>
      </c>
      <c r="K9" s="59">
        <v>0.79396249999999813</v>
      </c>
      <c r="L9" s="60">
        <v>0.42414999999999964</v>
      </c>
      <c r="N9" s="19"/>
      <c r="P9" s="19"/>
    </row>
    <row r="10" spans="1:16">
      <c r="A10" s="18" t="s">
        <v>28</v>
      </c>
      <c r="B10" s="19">
        <v>6425</v>
      </c>
      <c r="C10" s="19">
        <v>74633</v>
      </c>
      <c r="D10" s="19">
        <v>0</v>
      </c>
      <c r="E10" s="19">
        <v>0</v>
      </c>
      <c r="F10" s="25">
        <f t="shared" si="0"/>
        <v>6425</v>
      </c>
      <c r="G10" s="25">
        <f t="shared" si="0"/>
        <v>74633</v>
      </c>
      <c r="H10" s="160"/>
      <c r="I10" s="169"/>
      <c r="J10" s="172"/>
      <c r="K10" s="55">
        <v>1.0834999999999899</v>
      </c>
      <c r="L10" s="56">
        <v>0.41289999999999899</v>
      </c>
      <c r="N10" s="19"/>
      <c r="P10" s="19"/>
    </row>
    <row r="11" spans="1:16">
      <c r="A11" s="18" t="s">
        <v>43</v>
      </c>
      <c r="B11" s="19">
        <v>85331</v>
      </c>
      <c r="C11" s="19">
        <v>1287332</v>
      </c>
      <c r="D11" s="19">
        <v>614</v>
      </c>
      <c r="E11" s="19">
        <v>9266</v>
      </c>
      <c r="F11" s="25">
        <f t="shared" si="0"/>
        <v>85945</v>
      </c>
      <c r="G11" s="25">
        <f t="shared" si="0"/>
        <v>1296598</v>
      </c>
      <c r="H11" s="160"/>
      <c r="I11" s="169"/>
      <c r="J11" s="172"/>
      <c r="K11" s="55">
        <v>0.72719999999999951</v>
      </c>
      <c r="L11" s="56">
        <v>0.38219999999999898</v>
      </c>
      <c r="N11" s="19"/>
      <c r="P11" s="19"/>
    </row>
    <row r="12" spans="1:16">
      <c r="A12" s="18" t="s">
        <v>30</v>
      </c>
      <c r="B12" s="19">
        <v>10992</v>
      </c>
      <c r="C12" s="19">
        <v>146743.2939208957</v>
      </c>
      <c r="D12" s="19">
        <v>0</v>
      </c>
      <c r="E12" s="19">
        <v>0</v>
      </c>
      <c r="F12" s="25">
        <f t="shared" si="0"/>
        <v>10992</v>
      </c>
      <c r="G12" s="25">
        <f t="shared" si="0"/>
        <v>146743.2939208957</v>
      </c>
      <c r="H12" s="160"/>
      <c r="I12" s="169"/>
      <c r="J12" s="172"/>
      <c r="K12" s="55">
        <v>0.86780000000000002</v>
      </c>
      <c r="L12" s="56">
        <v>0.62170000000000003</v>
      </c>
      <c r="N12" s="19"/>
      <c r="P12" s="19"/>
    </row>
    <row r="13" spans="1:16">
      <c r="A13" s="18" t="s">
        <v>44</v>
      </c>
      <c r="B13" s="19">
        <v>88477</v>
      </c>
      <c r="C13" s="19">
        <v>1316381</v>
      </c>
      <c r="D13" s="19">
        <v>2550</v>
      </c>
      <c r="E13" s="19">
        <v>38664</v>
      </c>
      <c r="F13" s="25">
        <f t="shared" si="0"/>
        <v>91027</v>
      </c>
      <c r="G13" s="25">
        <f t="shared" si="0"/>
        <v>1355045</v>
      </c>
      <c r="H13" s="160"/>
      <c r="I13" s="169"/>
      <c r="J13" s="172"/>
      <c r="K13" s="55">
        <v>0.67879999999999896</v>
      </c>
      <c r="L13" s="56">
        <v>0.34876666666666667</v>
      </c>
      <c r="N13" s="19"/>
      <c r="P13" s="19"/>
    </row>
    <row r="14" spans="1:16" ht="15" thickBot="1">
      <c r="A14" s="21" t="s">
        <v>32</v>
      </c>
      <c r="B14" s="22">
        <v>3357</v>
      </c>
      <c r="C14" s="22">
        <v>50071.21</v>
      </c>
      <c r="D14" s="22">
        <v>0</v>
      </c>
      <c r="E14" s="22">
        <v>0</v>
      </c>
      <c r="F14" s="26">
        <f t="shared" si="0"/>
        <v>3357</v>
      </c>
      <c r="G14" s="26">
        <f t="shared" si="0"/>
        <v>50071.21</v>
      </c>
      <c r="H14" s="161"/>
      <c r="I14" s="170"/>
      <c r="J14" s="173"/>
      <c r="K14" s="57">
        <v>0.90959999999999896</v>
      </c>
      <c r="L14" s="58">
        <v>0.54790000000000005</v>
      </c>
      <c r="N14" s="19"/>
      <c r="P14" s="19"/>
    </row>
    <row r="15" spans="1:16">
      <c r="A15" s="49" t="s">
        <v>34</v>
      </c>
      <c r="B15" s="50">
        <v>101746</v>
      </c>
      <c r="C15" s="50">
        <v>3522496.6179902731</v>
      </c>
      <c r="D15" s="50">
        <v>11748</v>
      </c>
      <c r="E15" s="50">
        <v>1079752.6047626459</v>
      </c>
      <c r="F15" s="52">
        <f t="shared" si="0"/>
        <v>113494</v>
      </c>
      <c r="G15" s="52">
        <f t="shared" si="0"/>
        <v>4602249.2227529194</v>
      </c>
      <c r="H15" s="159">
        <f>G15/G2</f>
        <v>4.2274254218763845E-2</v>
      </c>
      <c r="I15" s="168">
        <f>F15/F2</f>
        <v>6.6510354187824625E-2</v>
      </c>
      <c r="J15" s="171">
        <f>E15/G15</f>
        <v>0.23461410986273623</v>
      </c>
      <c r="K15" s="59">
        <v>0.80216666666666492</v>
      </c>
      <c r="L15" s="60">
        <v>0.2463666666666661</v>
      </c>
      <c r="N15" s="19"/>
      <c r="P15" s="19"/>
    </row>
    <row r="16" spans="1:16">
      <c r="A16" s="18" t="s">
        <v>28</v>
      </c>
      <c r="B16" s="19">
        <v>3959</v>
      </c>
      <c r="C16" s="19">
        <v>144953</v>
      </c>
      <c r="D16" s="19">
        <v>650</v>
      </c>
      <c r="E16" s="19">
        <v>35286</v>
      </c>
      <c r="F16" s="25">
        <f t="shared" si="0"/>
        <v>4609</v>
      </c>
      <c r="G16" s="25">
        <f t="shared" si="0"/>
        <v>180239</v>
      </c>
      <c r="H16" s="160"/>
      <c r="I16" s="169"/>
      <c r="J16" s="172"/>
      <c r="K16" s="55">
        <v>1.0834999999999899</v>
      </c>
      <c r="L16" s="56">
        <v>0.22650000000000001</v>
      </c>
      <c r="N16" s="19"/>
      <c r="P16" s="19"/>
    </row>
    <row r="17" spans="1:16">
      <c r="A17" s="18" t="s">
        <v>43</v>
      </c>
      <c r="B17" s="19">
        <v>43372</v>
      </c>
      <c r="C17" s="19">
        <v>1319647.9999999991</v>
      </c>
      <c r="D17" s="19">
        <v>4990</v>
      </c>
      <c r="E17" s="19">
        <v>238076.79999999999</v>
      </c>
      <c r="F17" s="25">
        <f t="shared" si="0"/>
        <v>48362</v>
      </c>
      <c r="G17" s="25">
        <f t="shared" si="0"/>
        <v>1557724.7999999991</v>
      </c>
      <c r="H17" s="160"/>
      <c r="I17" s="169"/>
      <c r="J17" s="172"/>
      <c r="K17" s="55">
        <v>0.72719999999999951</v>
      </c>
      <c r="L17" s="56">
        <v>0.19694999999999949</v>
      </c>
      <c r="N17" s="19"/>
      <c r="P17" s="19"/>
    </row>
    <row r="18" spans="1:16">
      <c r="A18" s="18" t="s">
        <v>30</v>
      </c>
      <c r="B18" s="19">
        <v>3764</v>
      </c>
      <c r="C18" s="19">
        <v>122099.47799027424</v>
      </c>
      <c r="D18" s="19">
        <v>217</v>
      </c>
      <c r="E18" s="19">
        <v>16407.964762645897</v>
      </c>
      <c r="F18" s="25">
        <f t="shared" si="0"/>
        <v>3981</v>
      </c>
      <c r="G18" s="25">
        <f t="shared" si="0"/>
        <v>138507.44275292015</v>
      </c>
      <c r="H18" s="160"/>
      <c r="I18" s="169"/>
      <c r="J18" s="172"/>
      <c r="K18" s="55">
        <v>0.86780000000000002</v>
      </c>
      <c r="L18" s="56">
        <v>0.3251</v>
      </c>
      <c r="N18" s="19"/>
      <c r="P18" s="19"/>
    </row>
    <row r="19" spans="1:16">
      <c r="A19" s="18" t="s">
        <v>44</v>
      </c>
      <c r="B19" s="19">
        <v>49336</v>
      </c>
      <c r="C19" s="19">
        <v>1899616</v>
      </c>
      <c r="D19" s="19">
        <v>5782</v>
      </c>
      <c r="E19" s="19">
        <v>782701</v>
      </c>
      <c r="F19" s="25">
        <f t="shared" si="0"/>
        <v>55118</v>
      </c>
      <c r="G19" s="25">
        <f t="shared" si="0"/>
        <v>2682317</v>
      </c>
      <c r="H19" s="160"/>
      <c r="I19" s="169"/>
      <c r="J19" s="172"/>
      <c r="K19" s="55">
        <v>0.67879999999999896</v>
      </c>
      <c r="L19" s="56">
        <v>0.17959999999999898</v>
      </c>
      <c r="N19" s="19"/>
      <c r="P19" s="19"/>
    </row>
    <row r="20" spans="1:16" ht="15" thickBot="1">
      <c r="A20" s="21" t="s">
        <v>32</v>
      </c>
      <c r="B20" s="22">
        <v>1315</v>
      </c>
      <c r="C20" s="22">
        <v>36180.139999999898</v>
      </c>
      <c r="D20" s="22">
        <v>109</v>
      </c>
      <c r="E20" s="22">
        <v>7280.8399999999901</v>
      </c>
      <c r="F20" s="26">
        <f t="shared" si="0"/>
        <v>1424</v>
      </c>
      <c r="G20" s="26">
        <f t="shared" si="0"/>
        <v>43460.979999999887</v>
      </c>
      <c r="H20" s="161"/>
      <c r="I20" s="170"/>
      <c r="J20" s="173"/>
      <c r="K20" s="57">
        <v>0.90959999999999896</v>
      </c>
      <c r="L20" s="58">
        <v>0.40789999999999899</v>
      </c>
      <c r="N20" s="19"/>
      <c r="P20" s="19"/>
    </row>
    <row r="21" spans="1:16">
      <c r="A21" s="49" t="s">
        <v>35</v>
      </c>
      <c r="B21" s="50">
        <v>17205</v>
      </c>
      <c r="C21" s="50">
        <v>7556710.412176352</v>
      </c>
      <c r="D21" s="50">
        <v>7589</v>
      </c>
      <c r="E21" s="50">
        <v>3099780.5730505837</v>
      </c>
      <c r="F21" s="52">
        <f t="shared" si="0"/>
        <v>24794</v>
      </c>
      <c r="G21" s="52">
        <f t="shared" si="0"/>
        <v>10656490.985226937</v>
      </c>
      <c r="H21" s="159">
        <f>G21/G2</f>
        <v>9.7885878661733303E-2</v>
      </c>
      <c r="I21" s="168">
        <f>F21/F2</f>
        <v>1.4529911023780321E-2</v>
      </c>
      <c r="J21" s="171">
        <f>E21/G21</f>
        <v>0.29088192138930169</v>
      </c>
      <c r="K21" s="59">
        <v>0.79396249999999813</v>
      </c>
      <c r="L21" s="60">
        <v>0.19481249999999964</v>
      </c>
      <c r="N21" s="19"/>
      <c r="P21" s="19"/>
    </row>
    <row r="22" spans="1:16">
      <c r="A22" s="18" t="s">
        <v>28</v>
      </c>
      <c r="B22" s="19">
        <v>293</v>
      </c>
      <c r="C22" s="19">
        <v>116307</v>
      </c>
      <c r="D22" s="19">
        <v>294</v>
      </c>
      <c r="E22" s="19">
        <v>160214</v>
      </c>
      <c r="F22" s="25">
        <f t="shared" si="0"/>
        <v>587</v>
      </c>
      <c r="G22" s="25">
        <f t="shared" si="0"/>
        <v>276521</v>
      </c>
      <c r="H22" s="160"/>
      <c r="I22" s="169"/>
      <c r="J22" s="172"/>
      <c r="K22" s="55">
        <v>1.0834999999999899</v>
      </c>
      <c r="L22" s="56">
        <v>0.1767</v>
      </c>
      <c r="N22" s="19"/>
      <c r="P22" s="19"/>
    </row>
    <row r="23" spans="1:16">
      <c r="A23" s="18" t="s">
        <v>43</v>
      </c>
      <c r="B23" s="19">
        <v>6587</v>
      </c>
      <c r="C23" s="19">
        <v>5506617.9999999981</v>
      </c>
      <c r="D23" s="19">
        <v>3644</v>
      </c>
      <c r="E23" s="19">
        <v>1623312.4</v>
      </c>
      <c r="F23" s="25">
        <f t="shared" si="0"/>
        <v>10231</v>
      </c>
      <c r="G23" s="25">
        <f t="shared" si="0"/>
        <v>7129930.3999999985</v>
      </c>
      <c r="H23" s="160"/>
      <c r="I23" s="169"/>
      <c r="J23" s="172"/>
      <c r="K23" s="55">
        <v>0.72719999999999951</v>
      </c>
      <c r="L23" s="56">
        <v>0.15309999999999951</v>
      </c>
      <c r="N23" s="19"/>
      <c r="P23" s="19"/>
    </row>
    <row r="24" spans="1:16">
      <c r="A24" s="18" t="s">
        <v>30</v>
      </c>
      <c r="B24" s="19">
        <v>344</v>
      </c>
      <c r="C24" s="19">
        <v>192010.16217635389</v>
      </c>
      <c r="D24" s="19">
        <v>216</v>
      </c>
      <c r="E24" s="19">
        <v>110683.30305058361</v>
      </c>
      <c r="F24" s="25">
        <f t="shared" si="0"/>
        <v>560</v>
      </c>
      <c r="G24" s="25">
        <f t="shared" si="0"/>
        <v>302693.46522693749</v>
      </c>
      <c r="H24" s="160"/>
      <c r="I24" s="169"/>
      <c r="J24" s="172"/>
      <c r="K24" s="55">
        <v>0.86780000000000002</v>
      </c>
      <c r="L24" s="56">
        <v>0.3251</v>
      </c>
      <c r="N24" s="19"/>
      <c r="P24" s="19"/>
    </row>
    <row r="25" spans="1:16">
      <c r="A25" s="18" t="s">
        <v>44</v>
      </c>
      <c r="B25" s="19">
        <v>9815</v>
      </c>
      <c r="C25" s="19">
        <v>1685626</v>
      </c>
      <c r="D25" s="19">
        <v>3345</v>
      </c>
      <c r="E25" s="19">
        <v>1152259</v>
      </c>
      <c r="F25" s="25">
        <f t="shared" si="0"/>
        <v>13160</v>
      </c>
      <c r="G25" s="25">
        <f t="shared" si="0"/>
        <v>2837885</v>
      </c>
      <c r="H25" s="160"/>
      <c r="I25" s="169"/>
      <c r="J25" s="172"/>
      <c r="K25" s="55">
        <v>0.67879999999999896</v>
      </c>
      <c r="L25" s="56">
        <v>0.167366666666666</v>
      </c>
      <c r="N25" s="19"/>
      <c r="P25" s="19"/>
    </row>
    <row r="26" spans="1:16" ht="15" thickBot="1">
      <c r="A26" s="21" t="s">
        <v>32</v>
      </c>
      <c r="B26" s="22">
        <v>166</v>
      </c>
      <c r="C26" s="22">
        <v>56149.25</v>
      </c>
      <c r="D26" s="22">
        <v>90</v>
      </c>
      <c r="E26" s="22">
        <v>53311.87</v>
      </c>
      <c r="F26" s="26">
        <f t="shared" si="0"/>
        <v>256</v>
      </c>
      <c r="G26" s="26">
        <f t="shared" si="0"/>
        <v>109461.12</v>
      </c>
      <c r="H26" s="161"/>
      <c r="I26" s="170"/>
      <c r="J26" s="173"/>
      <c r="K26" s="57">
        <v>0.90959999999999896</v>
      </c>
      <c r="L26" s="58">
        <v>0.24840000000000001</v>
      </c>
      <c r="N26" s="19"/>
      <c r="P26" s="19"/>
    </row>
    <row r="27" spans="1:16">
      <c r="A27" s="49" t="s">
        <v>36</v>
      </c>
      <c r="B27" s="50">
        <v>5862</v>
      </c>
      <c r="C27" s="50">
        <v>42580765.330420233</v>
      </c>
      <c r="D27" s="50">
        <v>4993</v>
      </c>
      <c r="E27" s="50">
        <v>29226658.534863811</v>
      </c>
      <c r="F27" s="52">
        <f>B27+D27</f>
        <v>10855</v>
      </c>
      <c r="G27" s="52">
        <f>C27+E27</f>
        <v>71807423.865284041</v>
      </c>
      <c r="H27" s="159">
        <f>G27/G2</f>
        <v>0.6595916788399705</v>
      </c>
      <c r="I27" s="174">
        <f>F27/F2</f>
        <v>6.3613045157350718E-3</v>
      </c>
      <c r="J27" s="177">
        <f>E27/G27</f>
        <v>0.40701444170584855</v>
      </c>
      <c r="K27" s="59">
        <v>0.78354761904761694</v>
      </c>
      <c r="L27" s="60">
        <v>0.15639999999999979</v>
      </c>
      <c r="N27" s="19"/>
      <c r="O27" s="19"/>
      <c r="P27" s="19"/>
    </row>
    <row r="28" spans="1:16">
      <c r="A28" s="18" t="s">
        <v>28</v>
      </c>
      <c r="B28" s="147">
        <v>23</v>
      </c>
      <c r="C28" s="147">
        <v>119486</v>
      </c>
      <c r="D28" s="147">
        <v>91</v>
      </c>
      <c r="E28" s="147">
        <v>2745667</v>
      </c>
      <c r="F28" s="25">
        <f>B28+D28</f>
        <v>114</v>
      </c>
      <c r="G28" s="25">
        <f>C28+E28</f>
        <v>2865153</v>
      </c>
      <c r="H28" s="160"/>
      <c r="I28" s="175"/>
      <c r="J28" s="178"/>
      <c r="K28" s="55">
        <v>1.0834999999999899</v>
      </c>
      <c r="L28" s="56">
        <v>9.873333333333334E-2</v>
      </c>
      <c r="N28" s="19"/>
      <c r="O28" s="19"/>
      <c r="P28" s="19"/>
    </row>
    <row r="29" spans="1:16">
      <c r="A29" s="18" t="s">
        <v>43</v>
      </c>
      <c r="B29" s="147">
        <v>390</v>
      </c>
      <c r="C29" s="147">
        <v>2101627.9999999991</v>
      </c>
      <c r="D29" s="147">
        <v>848</v>
      </c>
      <c r="E29" s="147">
        <v>5617902.7999999998</v>
      </c>
      <c r="F29" s="25">
        <f t="shared" ref="F29:G32" si="1">B29+D29</f>
        <v>1238</v>
      </c>
      <c r="G29" s="25">
        <f t="shared" si="1"/>
        <v>7719530.7999999989</v>
      </c>
      <c r="H29" s="160"/>
      <c r="I29" s="175"/>
      <c r="J29" s="178"/>
      <c r="K29" s="55">
        <v>0.74966666666666593</v>
      </c>
      <c r="L29" s="56">
        <v>0.11909999999999966</v>
      </c>
      <c r="N29" s="19"/>
      <c r="O29" s="19"/>
      <c r="P29" s="19"/>
    </row>
    <row r="30" spans="1:16">
      <c r="A30" s="18" t="s">
        <v>30</v>
      </c>
      <c r="B30" s="147">
        <v>7</v>
      </c>
      <c r="C30" s="147">
        <v>172299.99042023259</v>
      </c>
      <c r="D30" s="147">
        <v>13</v>
      </c>
      <c r="E30" s="147">
        <v>265728.35486381227</v>
      </c>
      <c r="F30" s="25">
        <f t="shared" si="1"/>
        <v>20</v>
      </c>
      <c r="G30" s="25">
        <f t="shared" si="1"/>
        <v>438028.34528404486</v>
      </c>
      <c r="H30" s="160"/>
      <c r="I30" s="175"/>
      <c r="J30" s="178"/>
      <c r="K30" s="55">
        <v>0.86780000000000002</v>
      </c>
      <c r="L30" s="56">
        <v>0.3251</v>
      </c>
      <c r="N30" s="19"/>
      <c r="O30" s="19"/>
      <c r="P30" s="19"/>
    </row>
    <row r="31" spans="1:16">
      <c r="A31" s="18" t="s">
        <v>44</v>
      </c>
      <c r="B31" s="147">
        <v>5431</v>
      </c>
      <c r="C31" s="147">
        <v>40128528</v>
      </c>
      <c r="D31" s="147">
        <v>4023</v>
      </c>
      <c r="E31" s="147">
        <v>20067796</v>
      </c>
      <c r="F31" s="25">
        <f t="shared" si="1"/>
        <v>9454</v>
      </c>
      <c r="G31" s="25">
        <f t="shared" si="1"/>
        <v>60196324</v>
      </c>
      <c r="H31" s="160"/>
      <c r="I31" s="175"/>
      <c r="J31" s="178"/>
      <c r="K31" s="55">
        <v>0.64389999999999925</v>
      </c>
      <c r="L31" s="56">
        <v>0.15417499999999976</v>
      </c>
      <c r="N31" s="19"/>
      <c r="O31" s="19"/>
      <c r="P31" s="19"/>
    </row>
    <row r="32" spans="1:16" ht="15" thickBot="1">
      <c r="A32" s="21" t="s">
        <v>32</v>
      </c>
      <c r="B32" s="22">
        <v>11</v>
      </c>
      <c r="C32" s="22">
        <v>58823.340000000004</v>
      </c>
      <c r="D32" s="22">
        <v>18</v>
      </c>
      <c r="E32" s="22">
        <v>529564.38</v>
      </c>
      <c r="F32" s="26">
        <f t="shared" si="1"/>
        <v>29</v>
      </c>
      <c r="G32" s="26">
        <f t="shared" si="1"/>
        <v>588387.72</v>
      </c>
      <c r="H32" s="161"/>
      <c r="I32" s="176"/>
      <c r="J32" s="179"/>
      <c r="K32" s="57">
        <v>0.90959999999999896</v>
      </c>
      <c r="L32" s="58">
        <v>0.19500000000000001</v>
      </c>
      <c r="N32" s="19"/>
      <c r="O32" s="19"/>
      <c r="P32" s="19"/>
    </row>
  </sheetData>
  <mergeCells count="16">
    <mergeCell ref="H27:H32"/>
    <mergeCell ref="I27:I32"/>
    <mergeCell ref="J27:J32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5" ma:contentTypeDescription="Create a new document." ma:contentTypeScope="" ma:versionID="7074d7c26ab519a1c58551a1d1410b5b">
  <xsd:schema xmlns:xsd="http://www.w3.org/2001/XMLSchema" xmlns:xs="http://www.w3.org/2001/XMLSchema" xmlns:p="http://schemas.microsoft.com/office/2006/metadata/properties" xmlns:ns1="http://schemas.microsoft.com/sharepoint/v3" xmlns:ns2="e12619c7-9a19-4dc6-ad29-a355e3b803fe" xmlns:ns3="338e5083-a46f-4766-8e64-ee827b9e16b3" targetNamespace="http://schemas.microsoft.com/office/2006/metadata/properties" ma:root="true" ma:fieldsID="d33f18d44fcf1056f982496007b9827f" ns1:_="" ns2:_="" ns3:_="">
    <xsd:import namespace="http://schemas.microsoft.com/sharepoint/v3"/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385ec02-ec27-46be-89cb-1f95a47163a7}" ma:internalName="TaxCatchAll" ma:showField="CatchAllData" ma:web="338e5083-a46f-4766-8e64-ee827b9e1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A981ED-C8FC-44AB-9AF0-8479796B250B}"/>
</file>

<file path=customXml/itemProps2.xml><?xml version="1.0" encoding="utf-8"?>
<ds:datastoreItem xmlns:ds="http://schemas.openxmlformats.org/officeDocument/2006/customXml" ds:itemID="{204312ED-3F65-4024-AB11-AAEF4B456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Atala, Zazy (ENE)</dc:creator>
  <cp:keywords/>
  <dc:description/>
  <cp:lastModifiedBy/>
  <cp:revision/>
  <dcterms:created xsi:type="dcterms:W3CDTF">2021-09-21T21:57:40Z</dcterms:created>
  <dcterms:modified xsi:type="dcterms:W3CDTF">2023-04-10T19:03:04Z</dcterms:modified>
  <cp:category/>
  <cp:contentStatus/>
</cp:coreProperties>
</file>